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1292" windowHeight="9240" activeTab="1"/>
  </bookViews>
  <sheets>
    <sheet name="расчет коммун услуг" sheetId="1" r:id="rId1"/>
    <sheet name="смета-школа" sheetId="3" r:id="rId2"/>
    <sheet name="калькул-школа" sheetId="2" r:id="rId3"/>
    <sheet name="смета-ГИА" sheetId="24" r:id="rId4"/>
    <sheet name="Калькуляция-ГИА" sheetId="25" r:id="rId5"/>
    <sheet name="Смета РСМШ" sheetId="26" state="hidden" r:id="rId6"/>
    <sheet name="Калькуль РСМШ" sheetId="27" state="hidden" r:id="rId7"/>
    <sheet name="Смета футбол" sheetId="30" state="hidden" r:id="rId8"/>
    <sheet name="Калькуль футбол" sheetId="31" state="hidden" r:id="rId9"/>
    <sheet name="смета-танцы" sheetId="28" state="hidden" r:id="rId10"/>
    <sheet name="калькуляц-танцы" sheetId="29" state="hidden" r:id="rId11"/>
  </sheets>
  <externalReferences>
    <externalReference r:id="rId12"/>
  </externalReferences>
  <definedNames>
    <definedName name="_xlnm.Print_Area" localSheetId="2">'калькул-школа'!$A$1:$G$35</definedName>
    <definedName name="_xlnm.Print_Area" localSheetId="6">'Калькуль РСМШ'!$A$1:$G$35</definedName>
    <definedName name="_xlnm.Print_Area" localSheetId="8">'Калькуль футбол'!$A$1:$G$35</definedName>
    <definedName name="_xlnm.Print_Area" localSheetId="4">'Калькуляция-ГИА'!$A$1:$G$35</definedName>
    <definedName name="_xlnm.Print_Area" localSheetId="10">'калькуляц-танцы'!$A$1:$G$35</definedName>
    <definedName name="_xlnm.Print_Area" localSheetId="0">'расчет коммун услуг'!$B$1:$G$22</definedName>
    <definedName name="_xlnm.Print_Area" localSheetId="5">'Смета РСМШ'!$A$1:$G$49</definedName>
    <definedName name="_xlnm.Print_Area" localSheetId="7">'Смета футбол'!$A$1:$G$49</definedName>
    <definedName name="_xlnm.Print_Area" localSheetId="3">'смета-ГИА'!$A$1:$G$49</definedName>
    <definedName name="_xlnm.Print_Area" localSheetId="9">'смета-танцы'!$A$1:$G$49</definedName>
    <definedName name="_xlnm.Print_Area" localSheetId="1">'смета-школа'!$A$1:$G$49</definedName>
  </definedNames>
  <calcPr calcId="125725" fullPrecision="0"/>
</workbook>
</file>

<file path=xl/calcChain.xml><?xml version="1.0" encoding="utf-8"?>
<calcChain xmlns="http://schemas.openxmlformats.org/spreadsheetml/2006/main">
  <c r="E19" i="26"/>
  <c r="E20"/>
  <c r="E22"/>
  <c r="E23" s="1"/>
  <c r="G26" i="30"/>
  <c r="G26" i="26"/>
  <c r="G26" i="3"/>
  <c r="G26" i="24"/>
  <c r="F29" i="31"/>
  <c r="E29" s="1"/>
  <c r="G29" s="1"/>
  <c r="F28"/>
  <c r="F25" s="1"/>
  <c r="H17" s="1"/>
  <c r="E27"/>
  <c r="F24"/>
  <c r="E24" s="1"/>
  <c r="G24" s="1"/>
  <c r="F23"/>
  <c r="E23" s="1"/>
  <c r="G23" s="1"/>
  <c r="E22"/>
  <c r="G22" s="1"/>
  <c r="E21"/>
  <c r="G21" s="1"/>
  <c r="E20"/>
  <c r="G20" s="1"/>
  <c r="E18"/>
  <c r="G18" s="1"/>
  <c r="F18"/>
  <c r="E17"/>
  <c r="G17"/>
  <c r="E40" i="30"/>
  <c r="E36"/>
  <c r="F36" s="1"/>
  <c r="E35"/>
  <c r="E34"/>
  <c r="E33"/>
  <c r="E30"/>
  <c r="E20"/>
  <c r="E22"/>
  <c r="F30" i="25"/>
  <c r="E43" i="30" s="1"/>
  <c r="K17" i="1"/>
  <c r="F29" i="27" s="1"/>
  <c r="E42" i="26" s="1"/>
  <c r="F30" i="2"/>
  <c r="K16" i="1"/>
  <c r="F30" i="31" s="1"/>
  <c r="E30" s="1"/>
  <c r="G30" s="1"/>
  <c r="E17" i="29"/>
  <c r="E27"/>
  <c r="E25" s="1"/>
  <c r="G25" s="1"/>
  <c r="F28"/>
  <c r="F23"/>
  <c r="F18"/>
  <c r="E43" i="28"/>
  <c r="E42"/>
  <c r="E41"/>
  <c r="E40"/>
  <c r="E38"/>
  <c r="F38" s="1"/>
  <c r="E37"/>
  <c r="E36"/>
  <c r="F36" s="1"/>
  <c r="E35"/>
  <c r="E34"/>
  <c r="E33"/>
  <c r="E31"/>
  <c r="E30"/>
  <c r="E29"/>
  <c r="E22"/>
  <c r="F35"/>
  <c r="E20"/>
  <c r="E18"/>
  <c r="E40" i="26"/>
  <c r="E30"/>
  <c r="F28" i="27"/>
  <c r="E28" s="1"/>
  <c r="G28" s="1"/>
  <c r="F23"/>
  <c r="E36" i="26" s="1"/>
  <c r="F18" i="27"/>
  <c r="E35" i="26"/>
  <c r="E34"/>
  <c r="E33"/>
  <c r="E32" s="1"/>
  <c r="E40" i="24"/>
  <c r="E30"/>
  <c r="F23" i="25"/>
  <c r="E36" i="24" s="1"/>
  <c r="F36" s="1"/>
  <c r="F23" i="2"/>
  <c r="E36" i="3" s="1"/>
  <c r="E20" i="24"/>
  <c r="E22" s="1"/>
  <c r="F28" i="25"/>
  <c r="E41" i="24" s="1"/>
  <c r="F41" s="1"/>
  <c r="F18" i="25"/>
  <c r="E35" i="24"/>
  <c r="E34"/>
  <c r="E33"/>
  <c r="F33" s="1"/>
  <c r="E18" i="3"/>
  <c r="E20" s="1"/>
  <c r="E22" s="1"/>
  <c r="G12" i="1"/>
  <c r="F28" i="2"/>
  <c r="F25" s="1"/>
  <c r="E38" i="3" s="1"/>
  <c r="F18" i="2"/>
  <c r="E34" i="3"/>
  <c r="G8" i="1"/>
  <c r="G9"/>
  <c r="G17" s="1"/>
  <c r="I17" s="1"/>
  <c r="E35" i="3"/>
  <c r="E40"/>
  <c r="E33"/>
  <c r="E41"/>
  <c r="E30"/>
  <c r="E32"/>
  <c r="F32" s="1"/>
  <c r="E20" i="25"/>
  <c r="E18" s="1"/>
  <c r="G18" s="1"/>
  <c r="F25"/>
  <c r="E38" i="30" s="1"/>
  <c r="F38" s="1"/>
  <c r="E27" i="25"/>
  <c r="E21"/>
  <c r="G21" s="1"/>
  <c r="E23"/>
  <c r="G23" s="1"/>
  <c r="E17"/>
  <c r="G17"/>
  <c r="F25" i="29"/>
  <c r="E44" i="28"/>
  <c r="E32"/>
  <c r="F43"/>
  <c r="F33"/>
  <c r="F40"/>
  <c r="F42"/>
  <c r="F37"/>
  <c r="F30"/>
  <c r="F34"/>
  <c r="E22" i="25"/>
  <c r="G22"/>
  <c r="E20" i="2"/>
  <c r="G20" s="1"/>
  <c r="E22"/>
  <c r="G22"/>
  <c r="E17"/>
  <c r="G17" s="1"/>
  <c r="E27"/>
  <c r="E28"/>
  <c r="G28"/>
  <c r="E21"/>
  <c r="G21" s="1"/>
  <c r="E30" i="29"/>
  <c r="G30" s="1"/>
  <c r="E21"/>
  <c r="G21" s="1"/>
  <c r="E29"/>
  <c r="G29" s="1"/>
  <c r="E23"/>
  <c r="G23" s="1"/>
  <c r="E28"/>
  <c r="G28" s="1"/>
  <c r="G17"/>
  <c r="E20"/>
  <c r="E22"/>
  <c r="G22" s="1"/>
  <c r="E27" i="27"/>
  <c r="E22"/>
  <c r="G22" s="1"/>
  <c r="E23"/>
  <c r="G23"/>
  <c r="E20"/>
  <c r="G20" s="1"/>
  <c r="E21"/>
  <c r="G21" s="1"/>
  <c r="E17"/>
  <c r="G17"/>
  <c r="E18"/>
  <c r="G18" s="1"/>
  <c r="E30" i="2"/>
  <c r="E29" i="27"/>
  <c r="G29" s="1"/>
  <c r="E30" i="25"/>
  <c r="G30" i="2"/>
  <c r="E43" i="3"/>
  <c r="G30" i="25"/>
  <c r="H23" i="31"/>
  <c r="G27"/>
  <c r="F35" i="30"/>
  <c r="F40"/>
  <c r="G20" i="25"/>
  <c r="G27"/>
  <c r="F34" i="24"/>
  <c r="F33" i="3"/>
  <c r="F34" i="26"/>
  <c r="F42"/>
  <c r="F33"/>
  <c r="G42"/>
  <c r="G35"/>
  <c r="G33"/>
  <c r="G36" l="1"/>
  <c r="F30" i="3"/>
  <c r="F43"/>
  <c r="E23"/>
  <c r="F40"/>
  <c r="F35"/>
  <c r="F34"/>
  <c r="G40" i="28"/>
  <c r="F38" i="3"/>
  <c r="E25" i="2"/>
  <c r="G25" s="1"/>
  <c r="G27"/>
  <c r="G20" i="29"/>
  <c r="E18"/>
  <c r="G18" s="1"/>
  <c r="G36" i="3"/>
  <c r="F36"/>
  <c r="F32" i="26"/>
  <c r="G32"/>
  <c r="H17" i="2"/>
  <c r="E31" i="3"/>
  <c r="E31" i="30"/>
  <c r="G16" i="1"/>
  <c r="F43" i="30"/>
  <c r="F32" i="28"/>
  <c r="E31" i="26"/>
  <c r="E23" i="30"/>
  <c r="F34"/>
  <c r="G40" i="26"/>
  <c r="F35"/>
  <c r="G32" i="3"/>
  <c r="G38" i="30"/>
  <c r="E18" i="2"/>
  <c r="G18" s="1"/>
  <c r="E25" i="27"/>
  <c r="G25" s="1"/>
  <c r="G27"/>
  <c r="G27" i="29"/>
  <c r="E28" i="25"/>
  <c r="E32" i="24"/>
  <c r="E23"/>
  <c r="F35"/>
  <c r="F30"/>
  <c r="F24" i="27"/>
  <c r="F40" i="26"/>
  <c r="G31" i="28"/>
  <c r="F31"/>
  <c r="F41"/>
  <c r="F29" i="25"/>
  <c r="F24"/>
  <c r="F25" i="27"/>
  <c r="E38" i="26" s="1"/>
  <c r="F40" i="24"/>
  <c r="E23" i="2"/>
  <c r="G23" s="1"/>
  <c r="F24"/>
  <c r="H17" i="29"/>
  <c r="F24"/>
  <c r="E32" i="30"/>
  <c r="F33"/>
  <c r="G41" i="24"/>
  <c r="G30" i="26"/>
  <c r="G34"/>
  <c r="F30"/>
  <c r="G36" i="30"/>
  <c r="F30"/>
  <c r="F16" i="29"/>
  <c r="F41" i="3"/>
  <c r="E31" i="24"/>
  <c r="E38"/>
  <c r="F36" i="26"/>
  <c r="E41"/>
  <c r="F44" i="28"/>
  <c r="E23"/>
  <c r="F29"/>
  <c r="G37"/>
  <c r="F29" i="2"/>
  <c r="E41" i="30"/>
  <c r="F16" i="31"/>
  <c r="E28"/>
  <c r="E43" i="24"/>
  <c r="F30" i="27"/>
  <c r="F16" i="25" l="1"/>
  <c r="E24"/>
  <c r="G24" s="1"/>
  <c r="F16" i="27"/>
  <c r="F31" i="26"/>
  <c r="G31"/>
  <c r="I16" i="1"/>
  <c r="G18"/>
  <c r="I18" s="1"/>
  <c r="E37" i="24"/>
  <c r="E24" i="2"/>
  <c r="G24" s="1"/>
  <c r="E37" i="3"/>
  <c r="E37" i="30"/>
  <c r="E37" i="26"/>
  <c r="E42" i="24"/>
  <c r="E42" i="30"/>
  <c r="E29" i="25"/>
  <c r="G29" s="1"/>
  <c r="E24" i="27"/>
  <c r="G24" s="1"/>
  <c r="H17"/>
  <c r="F32" i="24"/>
  <c r="G32"/>
  <c r="G31" i="30"/>
  <c r="F31"/>
  <c r="G43" i="3"/>
  <c r="G38"/>
  <c r="G33"/>
  <c r="G40"/>
  <c r="G34"/>
  <c r="G30"/>
  <c r="G35"/>
  <c r="G41"/>
  <c r="E43" i="26"/>
  <c r="E30" i="27"/>
  <c r="G30" s="1"/>
  <c r="F41" i="30"/>
  <c r="G41"/>
  <c r="G35" i="28"/>
  <c r="G29"/>
  <c r="G44"/>
  <c r="G42"/>
  <c r="G34"/>
  <c r="G36"/>
  <c r="G30"/>
  <c r="G33"/>
  <c r="G38"/>
  <c r="G43"/>
  <c r="F38" i="24"/>
  <c r="G38"/>
  <c r="G32" i="30"/>
  <c r="F32"/>
  <c r="H17" i="25"/>
  <c r="G41" i="28"/>
  <c r="G28" i="25"/>
  <c r="E25"/>
  <c r="G25" s="1"/>
  <c r="G32" i="28"/>
  <c r="H23" i="2"/>
  <c r="G28" i="31"/>
  <c r="E25"/>
  <c r="G25" s="1"/>
  <c r="F41" i="26"/>
  <c r="G41"/>
  <c r="F38"/>
  <c r="G38"/>
  <c r="G30" i="24"/>
  <c r="G34"/>
  <c r="G35"/>
  <c r="G36"/>
  <c r="F31" i="31"/>
  <c r="E16"/>
  <c r="E16" i="29"/>
  <c r="F31"/>
  <c r="F16" i="2"/>
  <c r="F43" i="24"/>
  <c r="G43"/>
  <c r="E29" i="2"/>
  <c r="G29" s="1"/>
  <c r="E42" i="3"/>
  <c r="F46" i="28"/>
  <c r="F31" i="24"/>
  <c r="G31"/>
  <c r="E24" i="29"/>
  <c r="G24" s="1"/>
  <c r="H23"/>
  <c r="H23" i="25"/>
  <c r="H23" i="27"/>
  <c r="G33" i="24"/>
  <c r="G40" i="30"/>
  <c r="G30"/>
  <c r="G33"/>
  <c r="G34"/>
  <c r="G35"/>
  <c r="G31" i="3"/>
  <c r="F31"/>
  <c r="G40" i="24"/>
  <c r="G43" i="30"/>
  <c r="F42" i="3" l="1"/>
  <c r="G42"/>
  <c r="E31" i="31"/>
  <c r="G31" s="1"/>
  <c r="H34"/>
  <c r="F37" i="26"/>
  <c r="G37"/>
  <c r="G37" i="30"/>
  <c r="F37"/>
  <c r="F31" i="27"/>
  <c r="E16"/>
  <c r="G16" i="29"/>
  <c r="H33" s="1"/>
  <c r="G43" i="26"/>
  <c r="F43"/>
  <c r="F42" i="30"/>
  <c r="G42"/>
  <c r="F37" i="3"/>
  <c r="G37"/>
  <c r="E29"/>
  <c r="E16" i="2"/>
  <c r="F31"/>
  <c r="G46" i="28"/>
  <c r="G37" i="24"/>
  <c r="F37"/>
  <c r="H34" i="29"/>
  <c r="E31"/>
  <c r="G31" s="1"/>
  <c r="E33" i="31"/>
  <c r="G16"/>
  <c r="G42" i="24"/>
  <c r="F42"/>
  <c r="E16" i="25"/>
  <c r="E29" i="26"/>
  <c r="E29" i="30"/>
  <c r="F31" i="25"/>
  <c r="E29" i="24"/>
  <c r="F29" l="1"/>
  <c r="G29"/>
  <c r="G16" i="25"/>
  <c r="G29" i="3"/>
  <c r="F29"/>
  <c r="E44" i="30"/>
  <c r="E31" i="25"/>
  <c r="G31" s="1"/>
  <c r="H34"/>
  <c r="E44" i="24"/>
  <c r="E33" i="27"/>
  <c r="G16"/>
  <c r="G29" i="30"/>
  <c r="F29"/>
  <c r="H34" i="2"/>
  <c r="E31"/>
  <c r="G31" s="1"/>
  <c r="H34" i="27"/>
  <c r="E31"/>
  <c r="G31" s="1"/>
  <c r="E44" i="26"/>
  <c r="E44" i="3"/>
  <c r="G29" i="26"/>
  <c r="F29"/>
  <c r="H33" i="31"/>
  <c r="E33" i="2"/>
  <c r="G16"/>
  <c r="E33" i="29"/>
  <c r="H33" i="27" l="1"/>
  <c r="H33" i="25"/>
  <c r="G44" i="26"/>
  <c r="G46" s="1"/>
  <c r="F44"/>
  <c r="F46" s="1"/>
  <c r="G44" i="30"/>
  <c r="G46" s="1"/>
  <c r="F44"/>
  <c r="F46" s="1"/>
  <c r="E33" i="25"/>
  <c r="F44" i="24"/>
  <c r="F46" s="1"/>
  <c r="G44"/>
  <c r="G46" s="1"/>
  <c r="F44" i="3"/>
  <c r="F46" s="1"/>
  <c r="G44"/>
  <c r="G46" s="1"/>
  <c r="H33" i="2"/>
</calcChain>
</file>

<file path=xl/sharedStrings.xml><?xml version="1.0" encoding="utf-8"?>
<sst xmlns="http://schemas.openxmlformats.org/spreadsheetml/2006/main" count="382" uniqueCount="78">
  <si>
    <t xml:space="preserve">Наименование </t>
  </si>
  <si>
    <t>Сумма, руб.</t>
  </si>
  <si>
    <t>Всего</t>
  </si>
  <si>
    <t>Доля платных услуг в общем фонде</t>
  </si>
  <si>
    <t>Всего коммунальные услуги</t>
  </si>
  <si>
    <t>Итого  в год</t>
  </si>
  <si>
    <t xml:space="preserve">   платных образовательных услуг</t>
  </si>
  <si>
    <t>Виды   услуг</t>
  </si>
  <si>
    <t>Статьи    расходов</t>
  </si>
  <si>
    <t>%</t>
  </si>
  <si>
    <t>руб.</t>
  </si>
  <si>
    <t xml:space="preserve">Итого </t>
  </si>
  <si>
    <t xml:space="preserve">                 Виды   услуг</t>
  </si>
  <si>
    <t xml:space="preserve">Стоимость 1 занятия </t>
  </si>
  <si>
    <t>Количество занятий в месяц</t>
  </si>
  <si>
    <t>Количество детей</t>
  </si>
  <si>
    <t>Услуги связи (ст. 221)</t>
  </si>
  <si>
    <t>УТВЕРЖДАЮ:</t>
  </si>
  <si>
    <t>Оплата труда педагогического персонала (ст. 211)</t>
  </si>
  <si>
    <t>Оплата труда вспомогательного персонала (ст. 211)</t>
  </si>
  <si>
    <t>План на оплату коммунальных услуг</t>
  </si>
  <si>
    <t>На оплату коммунальных услуг, %</t>
  </si>
  <si>
    <t>На оплату услуг связи, %</t>
  </si>
  <si>
    <t>Доля средств к направлению на оплату услуг связи и коммунальных услуг за счет средств  от  оказания  дополнительных  платных образовательных услуг</t>
  </si>
  <si>
    <t>Коммунальные услуги (ст. 223)</t>
  </si>
  <si>
    <t>месяц, руб.</t>
  </si>
  <si>
    <t>Итого в месяц на 1 учащегося</t>
  </si>
  <si>
    <t>Начисления на заработную плату педагогического персонала (ст.213)</t>
  </si>
  <si>
    <t>Начисления на заработную плату вспомогательного персонала (ст. 213)</t>
  </si>
  <si>
    <t xml:space="preserve">План на оплату услуг связи </t>
  </si>
  <si>
    <t>в том числе:</t>
  </si>
  <si>
    <t xml:space="preserve">Оплата труда с начислениями  </t>
  </si>
  <si>
    <t xml:space="preserve">Резерв на оплату предстоящих отпусков педагогического и вспомогательного персонала с учетом начислений на заработную плату </t>
  </si>
  <si>
    <t>Укрепление материально-технической базы, прочие расходы</t>
  </si>
  <si>
    <t>Показатели</t>
  </si>
  <si>
    <t>Резерв на оплату предстоящих отпусков  (ст. 211)</t>
  </si>
  <si>
    <t>Резерв на оплату предстоящих отпусков - начисления (ст. 213)</t>
  </si>
  <si>
    <t>Всего средств руб., в т.ч.</t>
  </si>
  <si>
    <t>с учетом коэффицента посещаемости</t>
  </si>
  <si>
    <t>коэффицент посещяемости</t>
  </si>
  <si>
    <t>Уборщица</t>
  </si>
  <si>
    <t xml:space="preserve">                   </t>
  </si>
  <si>
    <t>К А Л Ь К У Л Я Ц И Я                                                                               расходов  по  оказанию  дополнительных</t>
  </si>
  <si>
    <t xml:space="preserve">               расходов  по  оказанию  дополнительных</t>
  </si>
  <si>
    <t xml:space="preserve">               К А Л Ь К У Л Я Ц И Я</t>
  </si>
  <si>
    <t>Зам. Директора УВР</t>
  </si>
  <si>
    <t>Зам. Директора АХЧ</t>
  </si>
  <si>
    <t>Зам. Директора по УВР</t>
  </si>
  <si>
    <t>Зам. Директора по АХЧ</t>
  </si>
  <si>
    <t xml:space="preserve">            в  МБОУ СОШ 8</t>
  </si>
  <si>
    <t>МБОУ СОШ № 8</t>
  </si>
  <si>
    <t xml:space="preserve">       МБОУ СОШ № 8     </t>
  </si>
  <si>
    <t>Директор МБОУ  СОШ №8</t>
  </si>
  <si>
    <t>Ведущий экономист МБУ "ЦРО" г.Невинномысска                                            М.П. Удовенко</t>
  </si>
  <si>
    <t>Ведущий экономист МБУ "ЦРО" г.Невинномысска                                              М.П. Удовенко</t>
  </si>
  <si>
    <t>___________________ Т.А.Рыжкина</t>
  </si>
  <si>
    <t>Волшебный мир творчества</t>
  </si>
  <si>
    <t>___________________  2021 г.</t>
  </si>
  <si>
    <t xml:space="preserve"> с  11.01.2021 г. по 31.05.2021 г.</t>
  </si>
  <si>
    <t>период с 11.01.2021 по 31.05.2021</t>
  </si>
  <si>
    <t>___________________ Т.А. Рыжкина</t>
  </si>
  <si>
    <t>Всего за 3 месяцев</t>
  </si>
  <si>
    <t>___________________  2022 г.</t>
  </si>
  <si>
    <t xml:space="preserve"> с  01.01.2022 г. по 31.05.2022 г.</t>
  </si>
  <si>
    <t>Всего за 8 месяцев</t>
  </si>
  <si>
    <t xml:space="preserve"> с  01.10.2022 г. по 30.05.2023 г.</t>
  </si>
  <si>
    <t>Подготовка к школе</t>
  </si>
  <si>
    <t>Подготовкап к школе</t>
  </si>
  <si>
    <t>ГИА</t>
  </si>
  <si>
    <t>Развитие способностей младших школьников</t>
  </si>
  <si>
    <t xml:space="preserve"> с  01.09.2023 г. по 30.05.2024 г.</t>
  </si>
  <si>
    <t>___________________  2023 г.</t>
  </si>
  <si>
    <t>Всего за 9 месяцев</t>
  </si>
  <si>
    <t xml:space="preserve"> с  01.09.2023 г. по 31.05.2024 г.</t>
  </si>
  <si>
    <t>Расчет коммунальных услуг, услуг связи на 2023 год</t>
  </si>
  <si>
    <t xml:space="preserve">Муниципальное задание на 2023 год </t>
  </si>
  <si>
    <t>Платные услуги на 2023 год</t>
  </si>
  <si>
    <t>Ведущий экономист МБУ "ЦРО" г.Невинномысска                             М.П. Удовенко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</si>
</sst>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theme="0"/>
      <name val="Arial Cyr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26">
    <xf numFmtId="0" fontId="0" fillId="0" borderId="0" xfId="0"/>
    <xf numFmtId="0" fontId="2" fillId="0" borderId="0" xfId="1"/>
    <xf numFmtId="0" fontId="3" fillId="0" borderId="0" xfId="1" applyFont="1"/>
    <xf numFmtId="0" fontId="3" fillId="0" borderId="0" xfId="1" applyFont="1" applyAlignment="1">
      <alignment horizontal="right"/>
    </xf>
    <xf numFmtId="9" fontId="3" fillId="0" borderId="0" xfId="1" applyNumberFormat="1" applyFont="1" applyBorder="1"/>
    <xf numFmtId="0" fontId="3" fillId="0" borderId="0" xfId="1" applyFont="1" applyFill="1" applyBorder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2" borderId="4" xfId="0" applyFont="1" applyFill="1" applyBorder="1"/>
    <xf numFmtId="0" fontId="4" fillId="2" borderId="5" xfId="0" applyFont="1" applyFill="1" applyBorder="1"/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5" fillId="0" borderId="0" xfId="0" applyFont="1" applyBorder="1"/>
    <xf numFmtId="0" fontId="6" fillId="0" borderId="0" xfId="0" applyFont="1" applyBorder="1" applyAlignment="1">
      <alignment horizontal="left" indent="15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5" fillId="0" borderId="8" xfId="0" applyFont="1" applyFill="1" applyBorder="1"/>
    <xf numFmtId="0" fontId="5" fillId="0" borderId="9" xfId="0" applyFont="1" applyFill="1" applyBorder="1"/>
    <xf numFmtId="0" fontId="5" fillId="0" borderId="0" xfId="0" applyFont="1" applyFill="1" applyBorder="1"/>
    <xf numFmtId="0" fontId="6" fillId="0" borderId="0" xfId="0" applyFont="1" applyFill="1" applyBorder="1" applyAlignment="1">
      <alignment horizontal="left" indent="15"/>
    </xf>
    <xf numFmtId="0" fontId="6" fillId="0" borderId="0" xfId="0" applyFont="1" applyFill="1" applyBorder="1"/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5" fillId="0" borderId="7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11" xfId="0" applyFont="1" applyFill="1" applyBorder="1"/>
    <xf numFmtId="2" fontId="6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7" fillId="0" borderId="0" xfId="0" applyFont="1" applyFill="1"/>
    <xf numFmtId="2" fontId="0" fillId="0" borderId="0" xfId="0" applyNumberFormat="1" applyFill="1"/>
    <xf numFmtId="2" fontId="0" fillId="0" borderId="0" xfId="0" applyNumberFormat="1"/>
    <xf numFmtId="10" fontId="0" fillId="0" borderId="0" xfId="0" applyNumberFormat="1"/>
    <xf numFmtId="0" fontId="5" fillId="0" borderId="12" xfId="0" applyFont="1" applyFill="1" applyBorder="1"/>
    <xf numFmtId="0" fontId="5" fillId="0" borderId="13" xfId="0" applyFont="1" applyFill="1" applyBorder="1"/>
    <xf numFmtId="0" fontId="5" fillId="0" borderId="14" xfId="0" applyFont="1" applyFill="1" applyBorder="1"/>
    <xf numFmtId="0" fontId="5" fillId="0" borderId="15" xfId="0" applyFont="1" applyFill="1" applyBorder="1"/>
    <xf numFmtId="9" fontId="6" fillId="0" borderId="0" xfId="0" applyNumberFormat="1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8" xfId="0" applyFont="1" applyFill="1" applyBorder="1"/>
    <xf numFmtId="0" fontId="0" fillId="0" borderId="0" xfId="0" applyAlignment="1">
      <alignment wrapText="1"/>
    </xf>
    <xf numFmtId="0" fontId="3" fillId="0" borderId="19" xfId="0" applyFont="1" applyFill="1" applyBorder="1"/>
    <xf numFmtId="0" fontId="3" fillId="0" borderId="20" xfId="0" applyFont="1" applyFill="1" applyBorder="1"/>
    <xf numFmtId="0" fontId="3" fillId="0" borderId="21" xfId="0" applyFont="1" applyFill="1" applyBorder="1"/>
    <xf numFmtId="0" fontId="3" fillId="0" borderId="22" xfId="0" applyFont="1" applyFill="1" applyBorder="1"/>
    <xf numFmtId="2" fontId="2" fillId="0" borderId="0" xfId="1" applyNumberFormat="1"/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/>
    <xf numFmtId="0" fontId="5" fillId="0" borderId="0" xfId="0" applyFont="1" applyFill="1" applyBorder="1" applyAlignment="1"/>
    <xf numFmtId="0" fontId="6" fillId="0" borderId="23" xfId="0" applyFont="1" applyBorder="1" applyAlignment="1">
      <alignment horizontal="center"/>
    </xf>
    <xf numFmtId="4" fontId="6" fillId="3" borderId="23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4" fontId="3" fillId="0" borderId="24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 vertical="center"/>
    </xf>
    <xf numFmtId="4" fontId="3" fillId="0" borderId="26" xfId="0" applyNumberFormat="1" applyFont="1" applyBorder="1" applyAlignment="1">
      <alignment horizontal="center"/>
    </xf>
    <xf numFmtId="4" fontId="3" fillId="2" borderId="27" xfId="0" applyNumberFormat="1" applyFont="1" applyFill="1" applyBorder="1" applyAlignment="1">
      <alignment horizontal="center"/>
    </xf>
    <xf numFmtId="4" fontId="3" fillId="2" borderId="28" xfId="0" applyNumberFormat="1" applyFont="1" applyFill="1" applyBorder="1" applyAlignment="1">
      <alignment horizontal="center"/>
    </xf>
    <xf numFmtId="4" fontId="3" fillId="0" borderId="0" xfId="1" applyNumberFormat="1" applyFont="1" applyBorder="1"/>
    <xf numFmtId="4" fontId="2" fillId="0" borderId="0" xfId="1" applyNumberFormat="1"/>
    <xf numFmtId="4" fontId="3" fillId="0" borderId="29" xfId="1" applyNumberFormat="1" applyFont="1" applyBorder="1"/>
    <xf numFmtId="4" fontId="3" fillId="0" borderId="30" xfId="1" applyNumberFormat="1" applyFont="1" applyBorder="1"/>
    <xf numFmtId="0" fontId="0" fillId="4" borderId="0" xfId="0" applyFill="1"/>
    <xf numFmtId="2" fontId="5" fillId="0" borderId="23" xfId="0" applyNumberFormat="1" applyFont="1" applyBorder="1" applyAlignment="1">
      <alignment horizontal="center"/>
    </xf>
    <xf numFmtId="10" fontId="5" fillId="0" borderId="23" xfId="0" applyNumberFormat="1" applyFont="1" applyFill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10" fontId="6" fillId="0" borderId="23" xfId="0" applyNumberFormat="1" applyFont="1" applyBorder="1" applyAlignment="1">
      <alignment horizontal="center"/>
    </xf>
    <xf numFmtId="2" fontId="6" fillId="5" borderId="23" xfId="0" applyNumberFormat="1" applyFont="1" applyFill="1" applyBorder="1" applyAlignment="1">
      <alignment horizontal="center"/>
    </xf>
    <xf numFmtId="9" fontId="6" fillId="5" borderId="23" xfId="0" applyNumberFormat="1" applyFont="1" applyFill="1" applyBorder="1" applyAlignment="1">
      <alignment horizontal="center"/>
    </xf>
    <xf numFmtId="2" fontId="5" fillId="0" borderId="0" xfId="0" applyNumberFormat="1" applyFont="1" applyFill="1" applyBorder="1"/>
    <xf numFmtId="10" fontId="6" fillId="3" borderId="23" xfId="0" applyNumberFormat="1" applyFont="1" applyFill="1" applyBorder="1" applyAlignment="1">
      <alignment horizontal="center"/>
    </xf>
    <xf numFmtId="10" fontId="6" fillId="5" borderId="23" xfId="0" applyNumberFormat="1" applyFont="1" applyFill="1" applyBorder="1" applyAlignment="1">
      <alignment horizontal="center"/>
    </xf>
    <xf numFmtId="4" fontId="6" fillId="5" borderId="23" xfId="0" applyNumberFormat="1" applyFont="1" applyFill="1" applyBorder="1" applyAlignment="1">
      <alignment horizontal="center"/>
    </xf>
    <xf numFmtId="10" fontId="6" fillId="0" borderId="23" xfId="0" applyNumberFormat="1" applyFont="1" applyFill="1" applyBorder="1" applyAlignment="1">
      <alignment horizontal="center"/>
    </xf>
    <xf numFmtId="2" fontId="6" fillId="0" borderId="23" xfId="0" applyNumberFormat="1" applyFont="1" applyFill="1" applyBorder="1" applyAlignment="1">
      <alignment horizontal="center"/>
    </xf>
    <xf numFmtId="10" fontId="6" fillId="6" borderId="23" xfId="0" applyNumberFormat="1" applyFont="1" applyFill="1" applyBorder="1" applyAlignment="1">
      <alignment horizontal="center"/>
    </xf>
    <xf numFmtId="4" fontId="6" fillId="6" borderId="23" xfId="0" applyNumberFormat="1" applyFont="1" applyFill="1" applyBorder="1" applyAlignment="1">
      <alignment horizontal="center"/>
    </xf>
    <xf numFmtId="0" fontId="6" fillId="6" borderId="23" xfId="0" applyFont="1" applyFill="1" applyBorder="1"/>
    <xf numFmtId="0" fontId="5" fillId="6" borderId="23" xfId="0" applyFont="1" applyFill="1" applyBorder="1"/>
    <xf numFmtId="0" fontId="0" fillId="0" borderId="0" xfId="0" applyFont="1"/>
    <xf numFmtId="2" fontId="6" fillId="7" borderId="23" xfId="0" applyNumberFormat="1" applyFont="1" applyFill="1" applyBorder="1" applyAlignment="1">
      <alignment horizontal="center"/>
    </xf>
    <xf numFmtId="10" fontId="6" fillId="7" borderId="23" xfId="0" applyNumberFormat="1" applyFont="1" applyFill="1" applyBorder="1" applyAlignment="1">
      <alignment horizontal="center"/>
    </xf>
    <xf numFmtId="2" fontId="6" fillId="8" borderId="23" xfId="0" applyNumberFormat="1" applyFont="1" applyFill="1" applyBorder="1" applyAlignment="1">
      <alignment horizontal="center"/>
    </xf>
    <xf numFmtId="10" fontId="6" fillId="8" borderId="23" xfId="0" applyNumberFormat="1" applyFont="1" applyFill="1" applyBorder="1" applyAlignment="1">
      <alignment horizontal="center"/>
    </xf>
    <xf numFmtId="2" fontId="6" fillId="9" borderId="23" xfId="0" applyNumberFormat="1" applyFont="1" applyFill="1" applyBorder="1" applyAlignment="1">
      <alignment horizontal="center"/>
    </xf>
    <xf numFmtId="10" fontId="6" fillId="9" borderId="23" xfId="0" applyNumberFormat="1" applyFont="1" applyFill="1" applyBorder="1" applyAlignment="1">
      <alignment horizontal="center"/>
    </xf>
    <xf numFmtId="2" fontId="6" fillId="10" borderId="23" xfId="0" applyNumberFormat="1" applyFont="1" applyFill="1" applyBorder="1" applyAlignment="1">
      <alignment horizontal="center"/>
    </xf>
    <xf numFmtId="10" fontId="6" fillId="10" borderId="23" xfId="0" applyNumberFormat="1" applyFont="1" applyFill="1" applyBorder="1" applyAlignment="1">
      <alignment horizontal="center"/>
    </xf>
    <xf numFmtId="0" fontId="6" fillId="10" borderId="23" xfId="0" applyFont="1" applyFill="1" applyBorder="1"/>
    <xf numFmtId="0" fontId="5" fillId="10" borderId="23" xfId="0" applyFont="1" applyFill="1" applyBorder="1"/>
    <xf numFmtId="4" fontId="4" fillId="10" borderId="29" xfId="1" applyNumberFormat="1" applyFont="1" applyFill="1" applyBorder="1"/>
    <xf numFmtId="0" fontId="2" fillId="10" borderId="0" xfId="1" applyFill="1"/>
    <xf numFmtId="2" fontId="0" fillId="10" borderId="0" xfId="0" applyNumberFormat="1" applyFill="1"/>
    <xf numFmtId="4" fontId="6" fillId="9" borderId="23" xfId="0" applyNumberFormat="1" applyFont="1" applyFill="1" applyBorder="1" applyAlignment="1">
      <alignment horizontal="center"/>
    </xf>
    <xf numFmtId="4" fontId="6" fillId="11" borderId="23" xfId="0" applyNumberFormat="1" applyFont="1" applyFill="1" applyBorder="1" applyAlignment="1">
      <alignment horizontal="center"/>
    </xf>
    <xf numFmtId="10" fontId="6" fillId="12" borderId="23" xfId="0" applyNumberFormat="1" applyFont="1" applyFill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3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Border="1"/>
    <xf numFmtId="0" fontId="11" fillId="0" borderId="0" xfId="0" applyFont="1" applyBorder="1" applyAlignment="1"/>
    <xf numFmtId="0" fontId="9" fillId="0" borderId="0" xfId="0" applyFont="1" applyBorder="1" applyAlignment="1"/>
    <xf numFmtId="10" fontId="9" fillId="0" borderId="0" xfId="0" applyNumberFormat="1" applyFont="1"/>
    <xf numFmtId="0" fontId="9" fillId="4" borderId="0" xfId="0" applyFont="1" applyFill="1"/>
    <xf numFmtId="2" fontId="9" fillId="0" borderId="0" xfId="0" applyNumberFormat="1" applyFont="1"/>
    <xf numFmtId="0" fontId="0" fillId="0" borderId="0" xfId="0" applyBorder="1" applyAlignment="1"/>
    <xf numFmtId="0" fontId="9" fillId="3" borderId="0" xfId="0" applyFont="1" applyFill="1"/>
    <xf numFmtId="0" fontId="0" fillId="3" borderId="0" xfId="0" applyFill="1"/>
    <xf numFmtId="0" fontId="6" fillId="0" borderId="0" xfId="0" applyFont="1" applyBorder="1" applyAlignment="1">
      <alignment horizontal="left"/>
    </xf>
    <xf numFmtId="0" fontId="3" fillId="0" borderId="32" xfId="1" applyFont="1" applyBorder="1" applyAlignment="1">
      <alignment horizontal="left"/>
    </xf>
    <xf numFmtId="0" fontId="3" fillId="0" borderId="13" xfId="1" applyFont="1" applyBorder="1" applyAlignment="1">
      <alignment horizontal="left"/>
    </xf>
    <xf numFmtId="0" fontId="3" fillId="0" borderId="29" xfId="1" applyFont="1" applyBorder="1" applyAlignment="1">
      <alignment horizontal="left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3" fillId="0" borderId="33" xfId="1" applyFont="1" applyBorder="1" applyAlignment="1">
      <alignment horizontal="left"/>
    </xf>
    <xf numFmtId="0" fontId="3" fillId="0" borderId="20" xfId="1" applyFont="1" applyBorder="1" applyAlignment="1">
      <alignment horizontal="left"/>
    </xf>
    <xf numFmtId="0" fontId="3" fillId="0" borderId="30" xfId="1" applyFont="1" applyBorder="1" applyAlignment="1">
      <alignment horizontal="left"/>
    </xf>
    <xf numFmtId="0" fontId="4" fillId="10" borderId="32" xfId="1" applyFont="1" applyFill="1" applyBorder="1" applyAlignment="1">
      <alignment horizontal="left"/>
    </xf>
    <xf numFmtId="0" fontId="4" fillId="10" borderId="13" xfId="1" applyFont="1" applyFill="1" applyBorder="1" applyAlignment="1">
      <alignment horizontal="left"/>
    </xf>
    <xf numFmtId="0" fontId="4" fillId="10" borderId="29" xfId="1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0" fontId="6" fillId="6" borderId="23" xfId="0" applyFont="1" applyFill="1" applyBorder="1" applyAlignment="1">
      <alignment horizontal="left" wrapText="1"/>
    </xf>
    <xf numFmtId="0" fontId="0" fillId="6" borderId="23" xfId="0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34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wrapText="1"/>
    </xf>
    <xf numFmtId="0" fontId="5" fillId="3" borderId="21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4" fontId="6" fillId="0" borderId="4" xfId="0" applyNumberFormat="1" applyFont="1" applyFill="1" applyBorder="1" applyAlignment="1">
      <alignment horizontal="center"/>
    </xf>
    <xf numFmtId="4" fontId="6" fillId="0" borderId="34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12" borderId="23" xfId="0" applyFont="1" applyFill="1" applyBorder="1" applyAlignment="1">
      <alignment horizontal="center"/>
    </xf>
    <xf numFmtId="0" fontId="6" fillId="11" borderId="23" xfId="0" applyFont="1" applyFill="1" applyBorder="1" applyAlignment="1">
      <alignment horizontal="center"/>
    </xf>
    <xf numFmtId="0" fontId="6" fillId="9" borderId="37" xfId="0" applyFont="1" applyFill="1" applyBorder="1" applyAlignment="1">
      <alignment horizontal="center" wrapText="1"/>
    </xf>
    <xf numFmtId="0" fontId="6" fillId="9" borderId="38" xfId="0" applyFont="1" applyFill="1" applyBorder="1" applyAlignment="1">
      <alignment horizontal="center" wrapText="1"/>
    </xf>
    <xf numFmtId="0" fontId="6" fillId="9" borderId="39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34" xfId="0" applyFont="1" applyFill="1" applyBorder="1" applyAlignment="1">
      <alignment horizontal="left"/>
    </xf>
    <xf numFmtId="2" fontId="5" fillId="0" borderId="8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6" fillId="0" borderId="4" xfId="0" applyFont="1" applyFill="1" applyBorder="1" applyAlignment="1"/>
    <xf numFmtId="0" fontId="6" fillId="0" borderId="34" xfId="0" applyFont="1" applyFill="1" applyBorder="1" applyAlignment="1"/>
    <xf numFmtId="0" fontId="5" fillId="0" borderId="23" xfId="0" applyFont="1" applyFill="1" applyBorder="1" applyAlignment="1">
      <alignment horizontal="left"/>
    </xf>
    <xf numFmtId="0" fontId="6" fillId="6" borderId="32" xfId="0" applyFont="1" applyFill="1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6" fillId="6" borderId="29" xfId="0" applyFont="1" applyFill="1" applyBorder="1" applyAlignment="1">
      <alignment horizontal="left"/>
    </xf>
    <xf numFmtId="0" fontId="6" fillId="3" borderId="23" xfId="0" applyFont="1" applyFill="1" applyBorder="1" applyAlignment="1">
      <alignment horizontal="left" wrapText="1"/>
    </xf>
    <xf numFmtId="0" fontId="6" fillId="6" borderId="32" xfId="0" applyFont="1" applyFill="1" applyBorder="1" applyAlignment="1">
      <alignment horizontal="left" wrapText="1"/>
    </xf>
    <xf numFmtId="0" fontId="6" fillId="6" borderId="13" xfId="0" applyFont="1" applyFill="1" applyBorder="1" applyAlignment="1">
      <alignment horizontal="left" wrapText="1"/>
    </xf>
    <xf numFmtId="0" fontId="6" fillId="6" borderId="29" xfId="0" applyFont="1" applyFill="1" applyBorder="1" applyAlignment="1">
      <alignment horizontal="left" wrapText="1"/>
    </xf>
    <xf numFmtId="9" fontId="6" fillId="0" borderId="4" xfId="2" applyFont="1" applyFill="1" applyBorder="1" applyAlignment="1">
      <alignment horizontal="center"/>
    </xf>
    <xf numFmtId="9" fontId="6" fillId="0" borderId="34" xfId="2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3" borderId="29" xfId="0" applyFont="1" applyFill="1" applyBorder="1" applyAlignment="1">
      <alignment horizontal="center" wrapText="1"/>
    </xf>
    <xf numFmtId="0" fontId="6" fillId="0" borderId="32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6" fillId="0" borderId="29" xfId="0" applyFont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7" borderId="23" xfId="0" applyFont="1" applyFill="1" applyBorder="1" applyAlignment="1">
      <alignment horizontal="left" wrapText="1"/>
    </xf>
    <xf numFmtId="0" fontId="6" fillId="0" borderId="3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9" borderId="32" xfId="0" applyFont="1" applyFill="1" applyBorder="1" applyAlignment="1">
      <alignment horizontal="left"/>
    </xf>
    <xf numFmtId="0" fontId="6" fillId="9" borderId="13" xfId="0" applyFont="1" applyFill="1" applyBorder="1" applyAlignment="1">
      <alignment horizontal="left"/>
    </xf>
    <xf numFmtId="0" fontId="6" fillId="9" borderId="29" xfId="0" applyFont="1" applyFill="1" applyBorder="1" applyAlignment="1">
      <alignment horizontal="left"/>
    </xf>
    <xf numFmtId="0" fontId="6" fillId="0" borderId="23" xfId="0" applyFont="1" applyBorder="1" applyAlignment="1">
      <alignment horizontal="center"/>
    </xf>
    <xf numFmtId="0" fontId="6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left" wrapText="1"/>
    </xf>
    <xf numFmtId="0" fontId="6" fillId="10" borderId="13" xfId="0" applyFont="1" applyFill="1" applyBorder="1" applyAlignment="1">
      <alignment horizontal="left" wrapText="1"/>
    </xf>
    <xf numFmtId="0" fontId="6" fillId="10" borderId="29" xfId="0" applyFont="1" applyFill="1" applyBorder="1" applyAlignment="1">
      <alignment horizontal="left" wrapText="1"/>
    </xf>
    <xf numFmtId="0" fontId="6" fillId="8" borderId="23" xfId="0" applyFont="1" applyFill="1" applyBorder="1" applyAlignment="1">
      <alignment horizontal="left" wrapText="1"/>
    </xf>
    <xf numFmtId="0" fontId="6" fillId="10" borderId="32" xfId="0" applyFont="1" applyFill="1" applyBorder="1" applyAlignment="1">
      <alignment horizontal="left"/>
    </xf>
    <xf numFmtId="0" fontId="6" fillId="10" borderId="13" xfId="0" applyFont="1" applyFill="1" applyBorder="1" applyAlignment="1">
      <alignment horizontal="left"/>
    </xf>
    <xf numFmtId="0" fontId="6" fillId="10" borderId="29" xfId="0" applyFont="1" applyFill="1" applyBorder="1" applyAlignment="1">
      <alignment horizontal="left"/>
    </xf>
    <xf numFmtId="0" fontId="12" fillId="9" borderId="37" xfId="0" applyFont="1" applyFill="1" applyBorder="1" applyAlignment="1">
      <alignment horizontal="center" wrapText="1"/>
    </xf>
    <xf numFmtId="0" fontId="12" fillId="9" borderId="38" xfId="0" applyFont="1" applyFill="1" applyBorder="1" applyAlignment="1">
      <alignment horizontal="center" wrapText="1"/>
    </xf>
    <xf numFmtId="0" fontId="12" fillId="9" borderId="39" xfId="0" applyFont="1" applyFill="1" applyBorder="1" applyAlignment="1">
      <alignment horizontal="center" wrapText="1"/>
    </xf>
    <xf numFmtId="9" fontId="6" fillId="0" borderId="4" xfId="3" applyFont="1" applyFill="1" applyBorder="1" applyAlignment="1">
      <alignment horizontal="center"/>
    </xf>
    <xf numFmtId="9" fontId="6" fillId="0" borderId="34" xfId="3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</cellXfs>
  <cellStyles count="4">
    <cellStyle name="Обычный" xfId="0" builtinId="0"/>
    <cellStyle name="Обычный_Лист1" xfId="1"/>
    <cellStyle name="Процентный" xfId="2" builtinId="5"/>
    <cellStyle name="Процент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on-1/Google%20&#1044;&#1080;&#1089;&#1082;/&#1052;&#1072;&#1088;&#1080;&#1085;&#1072;/2020/&#1057;&#1054;&#1064;%208/&#1055;&#1083;&#1072;&#1090;&#1085;&#1099;&#1077;/2020%20&#1075;.%20&#1057;&#1054;&#1064;%20-8-%20&#1087;&#1083;&#1072;&#1090;&#1085;&#1099;&#1077;%2010%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коммун услуг"/>
      <sheetName val="смета-школа"/>
      <sheetName val="калькул-школа"/>
      <sheetName val="смета-танцы"/>
      <sheetName val="калькуляц-танцы"/>
    </sheetNames>
    <sheetDataSet>
      <sheetData sheetId="0" refreshError="1"/>
      <sheetData sheetId="1" refreshError="1"/>
      <sheetData sheetId="2">
        <row r="16">
          <cell r="F16">
            <v>0.5948</v>
          </cell>
        </row>
        <row r="17">
          <cell r="F17">
            <v>0.38</v>
          </cell>
        </row>
        <row r="18">
          <cell r="F18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0.1148</v>
          </cell>
        </row>
        <row r="24">
          <cell r="F24">
            <v>0</v>
          </cell>
        </row>
        <row r="25">
          <cell r="F25">
            <v>0.1</v>
          </cell>
        </row>
        <row r="27">
          <cell r="F27">
            <v>7.6799999999999993E-2</v>
          </cell>
        </row>
        <row r="28">
          <cell r="F28">
            <v>2.3199999999999998E-2</v>
          </cell>
        </row>
        <row r="29">
          <cell r="F29">
            <v>2.5999999999999999E-3</v>
          </cell>
        </row>
        <row r="30">
          <cell r="F30">
            <v>6.1600000000000002E-2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zoomScaleNormal="100" workbookViewId="0">
      <selection activeCell="F26" sqref="F26"/>
    </sheetView>
  </sheetViews>
  <sheetFormatPr defaultRowHeight="13.2"/>
  <cols>
    <col min="6" max="6" width="19.6640625" customWidth="1"/>
    <col min="7" max="7" width="20" customWidth="1"/>
    <col min="8" max="8" width="1.109375" customWidth="1"/>
  </cols>
  <sheetData>
    <row r="1" spans="1:11" ht="18">
      <c r="A1" s="1"/>
      <c r="B1" s="2"/>
      <c r="C1" s="2"/>
      <c r="D1" s="2"/>
      <c r="E1" s="2"/>
      <c r="F1" s="2" t="s">
        <v>50</v>
      </c>
      <c r="G1" s="2"/>
      <c r="H1" s="2"/>
      <c r="I1" s="2"/>
    </row>
    <row r="2" spans="1:11">
      <c r="A2" s="1"/>
      <c r="B2" s="1"/>
      <c r="C2" s="1"/>
      <c r="D2" s="1"/>
      <c r="E2" s="1"/>
      <c r="F2" s="1"/>
      <c r="G2" s="1"/>
      <c r="H2" s="1"/>
      <c r="I2" s="1"/>
    </row>
    <row r="3" spans="1:11" ht="18">
      <c r="A3" s="1"/>
      <c r="B3" s="115" t="s">
        <v>74</v>
      </c>
      <c r="C3" s="115"/>
      <c r="D3" s="115"/>
      <c r="E3" s="115"/>
      <c r="F3" s="115"/>
      <c r="G3" s="115"/>
      <c r="H3" s="2"/>
      <c r="I3" s="2"/>
    </row>
    <row r="4" spans="1:11" ht="18.600000000000001" thickBot="1">
      <c r="A4" s="1"/>
      <c r="B4" s="2"/>
      <c r="C4" s="2"/>
      <c r="D4" s="2"/>
      <c r="E4" s="2"/>
      <c r="F4" s="2"/>
      <c r="G4" s="2"/>
      <c r="H4" s="2"/>
      <c r="I4" s="2"/>
    </row>
    <row r="5" spans="1:11" ht="18.600000000000001" thickBot="1">
      <c r="A5" s="1"/>
      <c r="B5" s="6"/>
      <c r="C5" s="7"/>
      <c r="D5" s="7" t="s">
        <v>0</v>
      </c>
      <c r="E5" s="7"/>
      <c r="F5" s="8"/>
      <c r="G5" s="8" t="s">
        <v>1</v>
      </c>
      <c r="H5" s="2"/>
      <c r="I5" s="2"/>
    </row>
    <row r="6" spans="1:11" ht="18">
      <c r="A6" s="1"/>
      <c r="B6" s="40" t="s">
        <v>75</v>
      </c>
      <c r="C6" s="41"/>
      <c r="D6" s="41"/>
      <c r="E6" s="41"/>
      <c r="F6" s="42"/>
      <c r="G6" s="55">
        <v>26013867.93</v>
      </c>
      <c r="H6" s="2"/>
      <c r="I6" s="2"/>
      <c r="J6" s="43"/>
    </row>
    <row r="7" spans="1:11" ht="18">
      <c r="A7" s="1"/>
      <c r="B7" s="44" t="s">
        <v>76</v>
      </c>
      <c r="C7" s="45"/>
      <c r="D7" s="45"/>
      <c r="E7" s="45"/>
      <c r="F7" s="45"/>
      <c r="G7" s="56">
        <v>350000</v>
      </c>
      <c r="H7" s="2"/>
      <c r="I7" s="3"/>
    </row>
    <row r="8" spans="1:11" ht="18.600000000000001" thickBot="1">
      <c r="A8" s="1"/>
      <c r="B8" s="46" t="s">
        <v>2</v>
      </c>
      <c r="C8" s="47"/>
      <c r="D8" s="47"/>
      <c r="E8" s="47"/>
      <c r="F8" s="47"/>
      <c r="G8" s="57">
        <f>G6+G7</f>
        <v>26363867.93</v>
      </c>
      <c r="H8" s="2"/>
      <c r="I8" s="4"/>
    </row>
    <row r="9" spans="1:11" ht="18.600000000000001" thickBot="1">
      <c r="A9" s="1"/>
      <c r="B9" s="9" t="s">
        <v>3</v>
      </c>
      <c r="C9" s="10"/>
      <c r="D9" s="10"/>
      <c r="E9" s="10"/>
      <c r="F9" s="10"/>
      <c r="G9" s="58">
        <f>G7*100/G8</f>
        <v>1.33</v>
      </c>
      <c r="H9" s="2"/>
      <c r="I9" s="2"/>
    </row>
    <row r="10" spans="1:11" ht="18">
      <c r="A10" s="1"/>
      <c r="B10" s="122" t="s">
        <v>20</v>
      </c>
      <c r="C10" s="123"/>
      <c r="D10" s="123"/>
      <c r="E10" s="123"/>
      <c r="F10" s="123"/>
      <c r="G10" s="98">
        <v>1362999.76</v>
      </c>
      <c r="H10" s="2"/>
      <c r="I10" s="2"/>
    </row>
    <row r="11" spans="1:11" ht="18">
      <c r="A11" s="1"/>
      <c r="B11" s="124" t="s">
        <v>29</v>
      </c>
      <c r="C11" s="125"/>
      <c r="D11" s="125"/>
      <c r="E11" s="125"/>
      <c r="F11" s="125"/>
      <c r="G11" s="99">
        <v>71080.53</v>
      </c>
      <c r="H11" s="2"/>
      <c r="I11" s="2"/>
    </row>
    <row r="12" spans="1:11" ht="18.600000000000001" thickBot="1">
      <c r="A12" s="1"/>
      <c r="B12" s="11" t="s">
        <v>5</v>
      </c>
      <c r="C12" s="12"/>
      <c r="D12" s="12"/>
      <c r="E12" s="12"/>
      <c r="F12" s="12"/>
      <c r="G12" s="59">
        <f>G11+G10</f>
        <v>1434080.29</v>
      </c>
      <c r="H12" s="2"/>
      <c r="I12" s="2"/>
    </row>
    <row r="13" spans="1:11" ht="18">
      <c r="A13" s="1"/>
      <c r="B13" s="5"/>
      <c r="C13" s="5"/>
      <c r="D13" s="5"/>
      <c r="E13" s="5"/>
      <c r="F13" s="5"/>
      <c r="G13" s="60"/>
      <c r="H13" s="1"/>
      <c r="I13" s="1"/>
    </row>
    <row r="14" spans="1:11" ht="50.4" customHeight="1">
      <c r="A14" s="1"/>
      <c r="B14" s="114" t="s">
        <v>23</v>
      </c>
      <c r="C14" s="114"/>
      <c r="D14" s="114"/>
      <c r="E14" s="114"/>
      <c r="F14" s="114"/>
      <c r="G14" s="114"/>
      <c r="H14" s="1"/>
      <c r="I14" s="1"/>
    </row>
    <row r="15" spans="1:11">
      <c r="A15" s="1"/>
      <c r="B15" s="1"/>
      <c r="C15" s="1"/>
      <c r="D15" s="1"/>
      <c r="E15" s="1"/>
      <c r="F15" s="1"/>
      <c r="G15" s="61"/>
      <c r="H15" s="1"/>
      <c r="I15" s="1"/>
    </row>
    <row r="16" spans="1:11" ht="18">
      <c r="A16" s="1"/>
      <c r="B16" s="111" t="s">
        <v>21</v>
      </c>
      <c r="C16" s="112"/>
      <c r="D16" s="112"/>
      <c r="E16" s="112"/>
      <c r="F16" s="113"/>
      <c r="G16" s="62">
        <f>G10*G9/100</f>
        <v>18127.900000000001</v>
      </c>
      <c r="H16" s="1"/>
      <c r="I16" s="48">
        <f>G16*100/G7</f>
        <v>5.18</v>
      </c>
      <c r="K16" s="34">
        <f>6.72%</f>
        <v>6.7199999999999996E-2</v>
      </c>
    </row>
    <row r="17" spans="1:11" ht="18">
      <c r="A17" s="1"/>
      <c r="B17" s="116" t="s">
        <v>22</v>
      </c>
      <c r="C17" s="117"/>
      <c r="D17" s="117"/>
      <c r="E17" s="117"/>
      <c r="F17" s="118"/>
      <c r="G17" s="63">
        <f>G11*G9/100</f>
        <v>945.37</v>
      </c>
      <c r="H17" s="1"/>
      <c r="I17" s="48">
        <f>G17*100/G7</f>
        <v>0.27</v>
      </c>
      <c r="K17" s="34">
        <f>0.23%</f>
        <v>2.3E-3</v>
      </c>
    </row>
    <row r="18" spans="1:11" ht="17.399999999999999">
      <c r="A18" s="1"/>
      <c r="B18" s="119" t="s">
        <v>4</v>
      </c>
      <c r="C18" s="120"/>
      <c r="D18" s="120"/>
      <c r="E18" s="120"/>
      <c r="F18" s="121"/>
      <c r="G18" s="92">
        <f>SUM(G16:G17)</f>
        <v>19073.27</v>
      </c>
      <c r="H18" s="93"/>
      <c r="I18" s="94">
        <f>G18*100/G7</f>
        <v>5.45</v>
      </c>
    </row>
    <row r="19" spans="1:11">
      <c r="A19" s="1"/>
      <c r="B19" s="1"/>
      <c r="C19" s="1"/>
      <c r="D19" s="1"/>
      <c r="E19" s="1"/>
      <c r="F19" s="1"/>
      <c r="G19" s="1"/>
      <c r="H19" s="1"/>
      <c r="I19" s="1"/>
    </row>
    <row r="20" spans="1:11" ht="15.6">
      <c r="A20" s="1"/>
      <c r="B20" s="110" t="s">
        <v>77</v>
      </c>
      <c r="C20" s="110"/>
      <c r="D20" s="110"/>
      <c r="E20" s="110"/>
      <c r="F20" s="110"/>
      <c r="G20" s="110"/>
      <c r="H20" s="110"/>
      <c r="I20" s="110"/>
      <c r="J20" s="110"/>
    </row>
  </sheetData>
  <mergeCells count="8">
    <mergeCell ref="B20:J20"/>
    <mergeCell ref="B16:F16"/>
    <mergeCell ref="B14:G14"/>
    <mergeCell ref="B3:G3"/>
    <mergeCell ref="B17:F17"/>
    <mergeCell ref="B18:F18"/>
    <mergeCell ref="B10:F10"/>
    <mergeCell ref="B11:F11"/>
  </mergeCells>
  <phoneticPr fontId="0" type="noConversion"/>
  <pageMargins left="1.3385826771653544" right="0.74803149606299213" top="1.4960629921259843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8"/>
  <sheetViews>
    <sheetView zoomScaleNormal="100" zoomScaleSheetLayoutView="90" workbookViewId="0">
      <selection activeCell="G26" sqref="G26:G28"/>
    </sheetView>
  </sheetViews>
  <sheetFormatPr defaultRowHeight="13.2"/>
  <cols>
    <col min="4" max="4" width="35.109375" customWidth="1"/>
    <col min="5" max="5" width="12.33203125" customWidth="1"/>
    <col min="6" max="6" width="18.33203125" customWidth="1"/>
    <col min="7" max="7" width="19.33203125" customWidth="1"/>
    <col min="8" max="8" width="10.88671875" customWidth="1"/>
    <col min="9" max="9" width="10.5546875" customWidth="1"/>
    <col min="10" max="10" width="11.44140625" customWidth="1"/>
    <col min="11" max="11" width="12.6640625" customWidth="1"/>
    <col min="12" max="12" width="11.6640625" customWidth="1"/>
    <col min="13" max="13" width="2" customWidth="1"/>
    <col min="14" max="14" width="4.6640625" hidden="1" customWidth="1"/>
  </cols>
  <sheetData>
    <row r="1" spans="1:14">
      <c r="E1" t="s">
        <v>17</v>
      </c>
    </row>
    <row r="2" spans="1:14" ht="15.6">
      <c r="A2" s="19"/>
      <c r="B2" s="19"/>
      <c r="C2" s="20"/>
      <c r="D2" s="19"/>
      <c r="E2" s="24" t="s">
        <v>52</v>
      </c>
      <c r="F2" s="24"/>
      <c r="G2" s="24"/>
      <c r="H2" s="24"/>
      <c r="I2" s="24"/>
      <c r="J2" s="24"/>
      <c r="K2" s="21"/>
      <c r="L2" s="21"/>
      <c r="M2" s="21"/>
      <c r="N2" s="21"/>
    </row>
    <row r="3" spans="1:14" ht="15.6">
      <c r="A3" s="19"/>
      <c r="B3" s="19"/>
      <c r="C3" s="20"/>
      <c r="D3" s="19"/>
      <c r="E3" s="24" t="s">
        <v>55</v>
      </c>
      <c r="F3" s="24"/>
      <c r="G3" s="24"/>
      <c r="H3" s="24"/>
      <c r="I3" s="24"/>
      <c r="J3" s="24"/>
      <c r="K3" s="21"/>
      <c r="L3" s="21"/>
      <c r="M3" s="21"/>
      <c r="N3" s="21"/>
    </row>
    <row r="4" spans="1:14" ht="15.6">
      <c r="A4" s="19"/>
      <c r="B4" s="19"/>
      <c r="C4" s="20"/>
      <c r="D4" s="19"/>
      <c r="E4" s="19" t="s">
        <v>57</v>
      </c>
      <c r="F4" s="19"/>
      <c r="G4" s="19"/>
      <c r="H4" s="19"/>
      <c r="I4" s="19"/>
      <c r="J4" s="19"/>
      <c r="K4" s="19"/>
      <c r="L4" s="19"/>
      <c r="M4" s="19"/>
      <c r="N4" s="19"/>
    </row>
    <row r="5" spans="1:14" ht="15.6">
      <c r="A5" s="19"/>
      <c r="B5" s="19"/>
      <c r="C5" s="19"/>
      <c r="D5" s="19"/>
      <c r="E5" s="24"/>
      <c r="F5" s="24"/>
      <c r="G5" s="51"/>
      <c r="H5" s="51"/>
      <c r="I5" s="51"/>
      <c r="K5" s="19"/>
      <c r="L5" s="19"/>
      <c r="M5" s="19"/>
      <c r="N5" s="19"/>
    </row>
    <row r="6" spans="1:14" ht="15.6">
      <c r="A6" s="19"/>
      <c r="B6" s="19"/>
      <c r="C6" s="19"/>
      <c r="D6" s="19"/>
      <c r="E6" s="24"/>
      <c r="F6" s="24"/>
      <c r="G6" s="24"/>
      <c r="H6" s="24"/>
      <c r="I6" s="24"/>
      <c r="K6" s="21"/>
      <c r="L6" s="21"/>
      <c r="M6" s="21"/>
      <c r="N6" s="21"/>
    </row>
    <row r="7" spans="1:14" ht="15.6">
      <c r="A7" s="19" t="s">
        <v>41</v>
      </c>
      <c r="B7" s="19"/>
      <c r="C7" s="19"/>
      <c r="D7" s="126" t="s">
        <v>42</v>
      </c>
      <c r="E7" s="126"/>
      <c r="F7" s="126"/>
      <c r="G7" s="19"/>
      <c r="H7" s="19"/>
      <c r="I7" s="19"/>
      <c r="J7" s="19"/>
      <c r="K7" s="19"/>
      <c r="L7" s="19"/>
      <c r="M7" s="19"/>
      <c r="N7" s="19"/>
    </row>
    <row r="8" spans="1:14" ht="15.6">
      <c r="A8" s="19"/>
      <c r="B8" s="19"/>
      <c r="C8" s="19"/>
      <c r="D8" s="126"/>
      <c r="E8" s="126"/>
      <c r="F8" s="126"/>
      <c r="G8" s="19"/>
      <c r="H8" s="19"/>
      <c r="I8" s="19"/>
      <c r="J8" s="19"/>
      <c r="K8" s="22"/>
      <c r="L8" s="22"/>
      <c r="M8" s="22"/>
      <c r="N8" s="22"/>
    </row>
    <row r="9" spans="1:14" ht="15.6">
      <c r="A9" s="155" t="s">
        <v>6</v>
      </c>
      <c r="B9" s="155"/>
      <c r="C9" s="155"/>
      <c r="D9" s="155"/>
      <c r="E9" s="155"/>
      <c r="F9" s="155"/>
      <c r="G9" s="155"/>
      <c r="H9" s="24"/>
      <c r="I9" s="24"/>
      <c r="J9" s="23"/>
      <c r="K9" s="24"/>
      <c r="L9" s="24"/>
      <c r="M9" s="24"/>
      <c r="N9" s="24"/>
    </row>
    <row r="10" spans="1:14" ht="16.5" customHeight="1">
      <c r="A10" s="156" t="s">
        <v>51</v>
      </c>
      <c r="B10" s="156"/>
      <c r="C10" s="156"/>
      <c r="D10" s="156"/>
      <c r="E10" s="156"/>
      <c r="F10" s="156"/>
      <c r="G10" s="156"/>
      <c r="H10" s="49"/>
      <c r="I10" s="24"/>
      <c r="J10" s="24"/>
      <c r="K10" s="24"/>
      <c r="L10" s="24"/>
      <c r="M10" s="24"/>
      <c r="N10" s="24"/>
    </row>
    <row r="11" spans="1:14" ht="15.6">
      <c r="A11" s="224" t="s">
        <v>58</v>
      </c>
      <c r="B11" s="224"/>
      <c r="C11" s="224"/>
      <c r="D11" s="224"/>
      <c r="E11" s="224"/>
      <c r="F11" s="224"/>
      <c r="G11" s="224"/>
      <c r="H11" s="24"/>
      <c r="I11" s="24"/>
      <c r="J11" s="24"/>
      <c r="K11" s="24"/>
      <c r="L11" s="24"/>
      <c r="M11" s="24"/>
      <c r="N11" s="24"/>
    </row>
    <row r="12" spans="1:14" ht="16.2" thickBot="1">
      <c r="A12" s="25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16.2" thickBot="1">
      <c r="A13" s="135" t="s">
        <v>34</v>
      </c>
      <c r="B13" s="136"/>
      <c r="C13" s="136"/>
      <c r="D13" s="137"/>
      <c r="E13" s="169" t="s">
        <v>12</v>
      </c>
      <c r="F13" s="170"/>
      <c r="G13" s="23"/>
      <c r="H13" s="23"/>
      <c r="I13" s="24"/>
      <c r="J13" s="21"/>
      <c r="K13" s="21"/>
      <c r="L13" s="21"/>
    </row>
    <row r="14" spans="1:14" ht="15.6">
      <c r="A14" s="138"/>
      <c r="B14" s="139"/>
      <c r="C14" s="139"/>
      <c r="D14" s="140"/>
      <c r="E14" s="144" t="s">
        <v>56</v>
      </c>
      <c r="F14" s="145"/>
      <c r="G14" s="23"/>
      <c r="H14" s="23"/>
      <c r="I14" s="23"/>
      <c r="J14" s="19"/>
      <c r="K14" s="19"/>
      <c r="L14" s="19"/>
    </row>
    <row r="15" spans="1:14" ht="15.6">
      <c r="A15" s="138"/>
      <c r="B15" s="139"/>
      <c r="C15" s="139"/>
      <c r="D15" s="140"/>
      <c r="E15" s="146"/>
      <c r="F15" s="147"/>
      <c r="G15" s="26"/>
      <c r="H15" s="26"/>
      <c r="I15" s="19"/>
      <c r="K15" s="21"/>
    </row>
    <row r="16" spans="1:14" ht="16.2" thickBot="1">
      <c r="A16" s="141"/>
      <c r="B16" s="142"/>
      <c r="C16" s="142"/>
      <c r="D16" s="143"/>
      <c r="E16" s="148"/>
      <c r="F16" s="149"/>
      <c r="G16" s="23"/>
      <c r="H16" s="23"/>
      <c r="I16" s="23"/>
      <c r="K16" s="19"/>
    </row>
    <row r="17" spans="1:12" ht="15.6">
      <c r="A17" s="17" t="s">
        <v>13</v>
      </c>
      <c r="B17" s="17"/>
      <c r="C17" s="27"/>
      <c r="D17" s="28"/>
      <c r="E17" s="165">
        <v>150</v>
      </c>
      <c r="F17" s="166"/>
      <c r="G17" s="26"/>
      <c r="H17" s="26"/>
      <c r="I17" s="26"/>
      <c r="K17" s="21"/>
    </row>
    <row r="18" spans="1:12" ht="15.6">
      <c r="A18" s="35" t="s">
        <v>14</v>
      </c>
      <c r="B18" s="35"/>
      <c r="C18" s="36"/>
      <c r="D18" s="37"/>
      <c r="E18" s="167">
        <f>2*4</f>
        <v>8</v>
      </c>
      <c r="F18" s="168"/>
      <c r="G18" s="26"/>
      <c r="H18" s="26"/>
      <c r="I18" s="26"/>
      <c r="J18" s="19"/>
      <c r="K18" s="19"/>
      <c r="L18" s="19"/>
    </row>
    <row r="19" spans="1:12" ht="16.2" thickBot="1">
      <c r="A19" s="18" t="s">
        <v>15</v>
      </c>
      <c r="B19" s="18"/>
      <c r="C19" s="19"/>
      <c r="D19" s="38"/>
      <c r="E19" s="151">
        <v>10</v>
      </c>
      <c r="F19" s="152"/>
      <c r="G19" s="26"/>
      <c r="H19" s="26"/>
      <c r="I19" s="26"/>
    </row>
    <row r="20" spans="1:12" ht="16.2" thickBot="1">
      <c r="A20" s="162" t="s">
        <v>37</v>
      </c>
      <c r="B20" s="163"/>
      <c r="C20" s="163"/>
      <c r="D20" s="164"/>
      <c r="E20" s="153">
        <f>E17*E18*E19</f>
        <v>12000</v>
      </c>
      <c r="F20" s="154"/>
      <c r="G20" s="29"/>
      <c r="H20" s="29"/>
      <c r="I20" s="29"/>
    </row>
    <row r="21" spans="1:12" ht="16.2" thickBot="1">
      <c r="A21" s="132" t="s">
        <v>39</v>
      </c>
      <c r="B21" s="133"/>
      <c r="C21" s="133"/>
      <c r="D21" s="134"/>
      <c r="E21" s="222">
        <v>0.75</v>
      </c>
      <c r="F21" s="223"/>
      <c r="G21" s="30"/>
      <c r="H21" s="30"/>
      <c r="I21" s="24"/>
    </row>
    <row r="22" spans="1:12" ht="16.2" thickBot="1">
      <c r="A22" s="132" t="s">
        <v>38</v>
      </c>
      <c r="B22" s="133"/>
      <c r="C22" s="133"/>
      <c r="D22" s="134"/>
      <c r="E22" s="153">
        <f>E20*E21</f>
        <v>9000</v>
      </c>
      <c r="F22" s="154"/>
      <c r="G22" s="29"/>
      <c r="H22" s="29"/>
      <c r="I22" s="24"/>
    </row>
    <row r="23" spans="1:12" ht="16.2" thickBot="1">
      <c r="A23" s="132" t="s">
        <v>61</v>
      </c>
      <c r="B23" s="133"/>
      <c r="C23" s="133"/>
      <c r="D23" s="134"/>
      <c r="E23" s="153">
        <f>E22*3</f>
        <v>27000</v>
      </c>
      <c r="F23" s="154"/>
      <c r="G23" s="29"/>
      <c r="H23" s="29"/>
      <c r="I23" s="24"/>
    </row>
    <row r="24" spans="1:12" ht="15.6">
      <c r="A24" s="19"/>
      <c r="B24" s="19"/>
      <c r="C24" s="19"/>
      <c r="D24" s="19"/>
      <c r="E24" s="29"/>
      <c r="F24" s="39"/>
      <c r="G24" s="29"/>
      <c r="H24" s="29"/>
      <c r="I24" s="24"/>
    </row>
    <row r="25" spans="1:12" ht="15.6">
      <c r="A25" s="18"/>
      <c r="B25" s="19"/>
      <c r="C25" s="19"/>
      <c r="D25" s="19"/>
      <c r="E25" s="71"/>
      <c r="F25" s="19"/>
      <c r="G25" s="19"/>
      <c r="H25" s="19"/>
      <c r="I25" s="19"/>
    </row>
    <row r="26" spans="1:12" ht="12.75" customHeight="1">
      <c r="A26" s="190" t="s">
        <v>8</v>
      </c>
      <c r="B26" s="190"/>
      <c r="C26" s="190"/>
      <c r="D26" s="190"/>
      <c r="E26" s="157" t="s">
        <v>9</v>
      </c>
      <c r="F26" s="158" t="s">
        <v>25</v>
      </c>
      <c r="G26" s="219" t="s">
        <v>59</v>
      </c>
    </row>
    <row r="27" spans="1:12" ht="12.75" customHeight="1">
      <c r="A27" s="190"/>
      <c r="B27" s="190"/>
      <c r="C27" s="190"/>
      <c r="D27" s="190"/>
      <c r="E27" s="157"/>
      <c r="F27" s="158"/>
      <c r="G27" s="220"/>
    </row>
    <row r="28" spans="1:12" ht="21" customHeight="1">
      <c r="A28" s="190"/>
      <c r="B28" s="190"/>
      <c r="C28" s="190"/>
      <c r="D28" s="190"/>
      <c r="E28" s="157"/>
      <c r="F28" s="158"/>
      <c r="G28" s="221"/>
    </row>
    <row r="29" spans="1:12" ht="15" customHeight="1">
      <c r="A29" s="176" t="s">
        <v>31</v>
      </c>
      <c r="B29" s="177"/>
      <c r="C29" s="177"/>
      <c r="D29" s="178"/>
      <c r="E29" s="77">
        <f>'[1]калькул-школа'!F16</f>
        <v>0.5948</v>
      </c>
      <c r="F29" s="78">
        <f>E22*E29</f>
        <v>5353.2</v>
      </c>
      <c r="G29" s="78">
        <f>E29*E23</f>
        <v>16059.6</v>
      </c>
    </row>
    <row r="30" spans="1:12" ht="15.6">
      <c r="A30" s="184" t="s">
        <v>18</v>
      </c>
      <c r="B30" s="185"/>
      <c r="C30" s="185"/>
      <c r="D30" s="186"/>
      <c r="E30" s="97">
        <f>'[1]калькул-школа'!F17</f>
        <v>0.38</v>
      </c>
      <c r="F30" s="96">
        <f>E22*E30</f>
        <v>3420</v>
      </c>
      <c r="G30" s="95">
        <f>E23*E30</f>
        <v>10260</v>
      </c>
    </row>
    <row r="31" spans="1:12" ht="15.6" hidden="1">
      <c r="A31" s="184" t="s">
        <v>19</v>
      </c>
      <c r="B31" s="185"/>
      <c r="C31" s="185"/>
      <c r="D31" s="186"/>
      <c r="E31" s="97">
        <f>'[1]калькул-школа'!F18</f>
        <v>0</v>
      </c>
      <c r="F31" s="96">
        <f>E31*E22</f>
        <v>0</v>
      </c>
      <c r="G31" s="95">
        <f>E31*E23</f>
        <v>0</v>
      </c>
    </row>
    <row r="32" spans="1:12" ht="15.6" hidden="1">
      <c r="A32" s="187" t="s">
        <v>30</v>
      </c>
      <c r="B32" s="188"/>
      <c r="C32" s="188"/>
      <c r="D32" s="189"/>
      <c r="E32" s="97">
        <f>E33+E35</f>
        <v>0</v>
      </c>
      <c r="F32" s="96">
        <f>E32*E22</f>
        <v>0</v>
      </c>
      <c r="G32" s="95">
        <f>E32*E23</f>
        <v>0</v>
      </c>
    </row>
    <row r="33" spans="1:14" ht="15.6" hidden="1">
      <c r="A33" s="171" t="s">
        <v>47</v>
      </c>
      <c r="B33" s="171"/>
      <c r="C33" s="171"/>
      <c r="D33" s="171"/>
      <c r="E33" s="97">
        <f>'[1]калькул-школа'!F20</f>
        <v>0</v>
      </c>
      <c r="F33" s="96">
        <f>E33*E22</f>
        <v>0</v>
      </c>
      <c r="G33" s="95">
        <f>E33*E23</f>
        <v>0</v>
      </c>
    </row>
    <row r="34" spans="1:14" ht="15.6" hidden="1">
      <c r="A34" s="171" t="s">
        <v>48</v>
      </c>
      <c r="B34" s="171"/>
      <c r="C34" s="171"/>
      <c r="D34" s="171"/>
      <c r="E34" s="97">
        <f>'[1]калькул-школа'!F21</f>
        <v>0</v>
      </c>
      <c r="F34" s="96">
        <f>E34*E22</f>
        <v>0</v>
      </c>
      <c r="G34" s="95">
        <f>E34*E23</f>
        <v>0</v>
      </c>
    </row>
    <row r="35" spans="1:14" ht="15.6" hidden="1">
      <c r="A35" s="171" t="s">
        <v>40</v>
      </c>
      <c r="B35" s="171"/>
      <c r="C35" s="171"/>
      <c r="D35" s="171"/>
      <c r="E35" s="97">
        <f>'[1]калькул-школа'!F22</f>
        <v>0</v>
      </c>
      <c r="F35" s="96">
        <f>E35*E22</f>
        <v>0</v>
      </c>
      <c r="G35" s="95">
        <f>E35*E23</f>
        <v>0</v>
      </c>
    </row>
    <row r="36" spans="1:14" ht="30.6" customHeight="1">
      <c r="A36" s="150" t="s">
        <v>27</v>
      </c>
      <c r="B36" s="150"/>
      <c r="C36" s="150"/>
      <c r="D36" s="150"/>
      <c r="E36" s="97">
        <f>'[1]калькул-школа'!F23</f>
        <v>0.1148</v>
      </c>
      <c r="F36" s="96">
        <f>E36*E22</f>
        <v>1033.2</v>
      </c>
      <c r="G36" s="95">
        <f>E36*E23</f>
        <v>3099.6</v>
      </c>
    </row>
    <row r="37" spans="1:14" ht="28.5" hidden="1" customHeight="1">
      <c r="A37" s="150" t="s">
        <v>28</v>
      </c>
      <c r="B37" s="150"/>
      <c r="C37" s="150"/>
      <c r="D37" s="150"/>
      <c r="E37" s="97">
        <f>'[1]калькул-школа'!F24</f>
        <v>0</v>
      </c>
      <c r="F37" s="96">
        <f>E37*E22</f>
        <v>0</v>
      </c>
      <c r="G37" s="95">
        <f>E37*E23</f>
        <v>0</v>
      </c>
    </row>
    <row r="38" spans="1:14" s="64" customFormat="1" ht="44.4" customHeight="1">
      <c r="A38" s="175" t="s">
        <v>32</v>
      </c>
      <c r="B38" s="175"/>
      <c r="C38" s="175"/>
      <c r="D38" s="175"/>
      <c r="E38" s="97">
        <f>'[1]калькул-школа'!F25</f>
        <v>0.1</v>
      </c>
      <c r="F38" s="96">
        <f>E38*E22</f>
        <v>900</v>
      </c>
      <c r="G38" s="95">
        <f>E38*E23</f>
        <v>2700</v>
      </c>
    </row>
    <row r="39" spans="1:14" s="64" customFormat="1" ht="21.6" customHeight="1">
      <c r="A39" s="181" t="s">
        <v>30</v>
      </c>
      <c r="B39" s="182"/>
      <c r="C39" s="182"/>
      <c r="D39" s="183"/>
      <c r="E39" s="97"/>
      <c r="F39" s="96"/>
      <c r="G39" s="95"/>
    </row>
    <row r="40" spans="1:14" s="64" customFormat="1" ht="20.399999999999999" customHeight="1">
      <c r="A40" s="175" t="s">
        <v>35</v>
      </c>
      <c r="B40" s="175"/>
      <c r="C40" s="175"/>
      <c r="D40" s="175"/>
      <c r="E40" s="97">
        <f>'[1]калькул-школа'!F27</f>
        <v>7.6799999999999993E-2</v>
      </c>
      <c r="F40" s="96">
        <f>E40*E22</f>
        <v>691.2</v>
      </c>
      <c r="G40" s="95">
        <f>E40*E23</f>
        <v>2073.6</v>
      </c>
    </row>
    <row r="41" spans="1:14" s="64" customFormat="1" ht="31.5" customHeight="1">
      <c r="A41" s="175" t="s">
        <v>36</v>
      </c>
      <c r="B41" s="175"/>
      <c r="C41" s="175"/>
      <c r="D41" s="175"/>
      <c r="E41" s="97">
        <f>'[1]калькул-школа'!F28</f>
        <v>2.3199999999999998E-2</v>
      </c>
      <c r="F41" s="96">
        <f>E41*E22</f>
        <v>208.8</v>
      </c>
      <c r="G41" s="95">
        <f>E41*E23</f>
        <v>626.4</v>
      </c>
    </row>
    <row r="42" spans="1:14" ht="15.9" customHeight="1">
      <c r="A42" s="172" t="s">
        <v>16</v>
      </c>
      <c r="B42" s="173"/>
      <c r="C42" s="173"/>
      <c r="D42" s="174"/>
      <c r="E42" s="77">
        <f>'[1]калькул-школа'!F29</f>
        <v>2.5999999999999999E-3</v>
      </c>
      <c r="F42" s="78">
        <f>E42*E22</f>
        <v>23.4</v>
      </c>
      <c r="G42" s="78">
        <f>E42*E23</f>
        <v>70.2</v>
      </c>
    </row>
    <row r="43" spans="1:14" ht="15.9" customHeight="1">
      <c r="A43" s="79" t="s">
        <v>24</v>
      </c>
      <c r="B43" s="80"/>
      <c r="C43" s="80"/>
      <c r="D43" s="80"/>
      <c r="E43" s="77">
        <f>'[1]калькул-школа'!F30</f>
        <v>6.1600000000000002E-2</v>
      </c>
      <c r="F43" s="78">
        <f>E43*E22</f>
        <v>554.4</v>
      </c>
      <c r="G43" s="78">
        <f>E43*E23</f>
        <v>1663.2</v>
      </c>
    </row>
    <row r="44" spans="1:14" ht="27.9" customHeight="1">
      <c r="A44" s="127" t="s">
        <v>33</v>
      </c>
      <c r="B44" s="128"/>
      <c r="C44" s="128"/>
      <c r="D44" s="128"/>
      <c r="E44" s="77">
        <f>E46-E43-E42-E29</f>
        <v>0.34100000000000003</v>
      </c>
      <c r="F44" s="78">
        <f>E44*E22</f>
        <v>3069</v>
      </c>
      <c r="G44" s="78">
        <f>E44*E23</f>
        <v>9207</v>
      </c>
    </row>
    <row r="45" spans="1:14" ht="15.6">
      <c r="A45" s="130"/>
      <c r="B45" s="130"/>
      <c r="C45" s="130"/>
      <c r="D45" s="130"/>
      <c r="E45" s="72"/>
      <c r="F45" s="53"/>
      <c r="G45" s="53"/>
    </row>
    <row r="46" spans="1:14" ht="15.9" customHeight="1">
      <c r="A46" s="131" t="s">
        <v>11</v>
      </c>
      <c r="B46" s="131"/>
      <c r="C46" s="131"/>
      <c r="D46" s="131"/>
      <c r="E46" s="73">
        <v>1</v>
      </c>
      <c r="F46" s="74">
        <f>F44+F43+F42+F38+F37+F36+F31+F30</f>
        <v>9000</v>
      </c>
      <c r="G46" s="74">
        <f>G44+G43+G42+G38+G37+G36+G31+G30</f>
        <v>27000</v>
      </c>
      <c r="H46" s="33"/>
      <c r="I46" s="33"/>
    </row>
    <row r="47" spans="1:14">
      <c r="A47" s="22"/>
      <c r="B47" s="22"/>
      <c r="C47" s="22"/>
      <c r="D47" s="22"/>
      <c r="E47" s="32"/>
      <c r="F47" s="22"/>
      <c r="G47" s="32"/>
      <c r="H47" s="22"/>
      <c r="I47" s="22"/>
      <c r="J47" s="22"/>
      <c r="K47" s="22"/>
      <c r="L47" s="32"/>
      <c r="M47" s="22"/>
      <c r="N47" s="22"/>
    </row>
    <row r="48" spans="1:14" ht="15.6">
      <c r="A48" s="129" t="s">
        <v>53</v>
      </c>
      <c r="B48" s="129"/>
      <c r="C48" s="129"/>
      <c r="D48" s="129"/>
      <c r="E48" s="129"/>
      <c r="F48" s="129"/>
      <c r="G48" s="129"/>
      <c r="J48" s="31"/>
      <c r="K48" s="31"/>
      <c r="L48" s="31"/>
      <c r="M48" s="31"/>
    </row>
  </sheetData>
  <mergeCells count="40">
    <mergeCell ref="A21:D21"/>
    <mergeCell ref="E21:F21"/>
    <mergeCell ref="D7:F8"/>
    <mergeCell ref="A9:G9"/>
    <mergeCell ref="A10:G10"/>
    <mergeCell ref="A11:G11"/>
    <mergeCell ref="A13:D16"/>
    <mergeCell ref="E13:F13"/>
    <mergeCell ref="E14:F16"/>
    <mergeCell ref="E17:F17"/>
    <mergeCell ref="E18:F18"/>
    <mergeCell ref="E19:F19"/>
    <mergeCell ref="A20:D20"/>
    <mergeCell ref="E20:F20"/>
    <mergeCell ref="A22:D22"/>
    <mergeCell ref="E22:F22"/>
    <mergeCell ref="A23:D23"/>
    <mergeCell ref="E23:F23"/>
    <mergeCell ref="A26:D28"/>
    <mergeCell ref="E26:E28"/>
    <mergeCell ref="F26:F28"/>
    <mergeCell ref="A39:D39"/>
    <mergeCell ref="G26:G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48:G48"/>
    <mergeCell ref="A40:D40"/>
    <mergeCell ref="A41:D41"/>
    <mergeCell ref="A42:D42"/>
    <mergeCell ref="A44:D44"/>
    <mergeCell ref="A45:D45"/>
    <mergeCell ref="A46:D46"/>
  </mergeCells>
  <pageMargins left="0.70866141732283472" right="0.35433070866141736" top="0.55118110236220474" bottom="0.98425196850393704" header="0.51181102362204722" footer="0.51181102362204722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7030A0"/>
  </sheetPr>
  <dimension ref="A1:I35"/>
  <sheetViews>
    <sheetView topLeftCell="A7" zoomScaleNormal="100" zoomScaleSheetLayoutView="90" workbookViewId="0">
      <selection activeCell="E34" sqref="E34"/>
    </sheetView>
  </sheetViews>
  <sheetFormatPr defaultRowHeight="13.2"/>
  <cols>
    <col min="4" max="4" width="27.109375" customWidth="1"/>
    <col min="5" max="6" width="16" customWidth="1"/>
    <col min="7" max="7" width="15.109375" customWidth="1"/>
    <col min="8" max="8" width="17.44140625" customWidth="1"/>
    <col min="9" max="9" width="19.5546875" customWidth="1"/>
  </cols>
  <sheetData>
    <row r="1" spans="1:8" ht="30" customHeight="1">
      <c r="A1" s="81"/>
      <c r="B1" s="81"/>
      <c r="C1" s="81"/>
      <c r="D1" s="81"/>
      <c r="E1" s="24" t="s">
        <v>52</v>
      </c>
      <c r="F1" s="24"/>
      <c r="G1" s="81"/>
    </row>
    <row r="2" spans="1:8" ht="22.5" customHeight="1">
      <c r="A2" s="13"/>
      <c r="B2" s="13"/>
      <c r="C2" s="14"/>
      <c r="D2" s="13"/>
      <c r="E2" s="24" t="s">
        <v>60</v>
      </c>
      <c r="F2" s="24"/>
      <c r="G2" s="16"/>
      <c r="H2" s="13"/>
    </row>
    <row r="3" spans="1:8" ht="15.6">
      <c r="A3" s="13"/>
      <c r="B3" s="13"/>
      <c r="C3" s="13"/>
      <c r="D3" s="13"/>
      <c r="E3" s="19" t="s">
        <v>57</v>
      </c>
      <c r="F3" s="19"/>
      <c r="G3" s="50"/>
      <c r="H3" s="50"/>
    </row>
    <row r="4" spans="1:8" ht="15.6">
      <c r="A4" s="13"/>
      <c r="B4" s="13"/>
      <c r="C4" s="13"/>
      <c r="D4" s="13"/>
      <c r="E4" s="15"/>
      <c r="F4" s="15"/>
      <c r="G4" s="15"/>
      <c r="H4" s="13"/>
    </row>
    <row r="5" spans="1:8" ht="15.6">
      <c r="A5" s="13"/>
      <c r="B5" s="13"/>
      <c r="C5" s="13"/>
      <c r="D5" s="13"/>
      <c r="E5" s="13"/>
      <c r="F5" s="13"/>
      <c r="G5" s="13"/>
      <c r="H5" s="13"/>
    </row>
    <row r="6" spans="1:8" ht="15.6">
      <c r="A6" s="13"/>
      <c r="B6" s="13"/>
      <c r="C6" s="13"/>
      <c r="D6" s="13"/>
      <c r="E6" s="13"/>
      <c r="F6" s="13"/>
      <c r="G6" s="13"/>
      <c r="H6" s="13"/>
    </row>
    <row r="7" spans="1:8" ht="15.6">
      <c r="A7" s="199" t="s">
        <v>44</v>
      </c>
      <c r="B7" s="199"/>
      <c r="C7" s="199"/>
      <c r="D7" s="199"/>
      <c r="E7" s="199"/>
      <c r="F7" s="199"/>
      <c r="G7" s="199"/>
      <c r="H7" s="13"/>
    </row>
    <row r="8" spans="1:8" ht="15.6">
      <c r="A8" s="129" t="s">
        <v>43</v>
      </c>
      <c r="B8" s="129"/>
      <c r="C8" s="129"/>
      <c r="D8" s="129"/>
      <c r="E8" s="129"/>
      <c r="F8" s="129"/>
      <c r="G8" s="129"/>
      <c r="H8" s="13"/>
    </row>
    <row r="9" spans="1:8" ht="15.6">
      <c r="A9" s="129" t="s">
        <v>6</v>
      </c>
      <c r="B9" s="129"/>
      <c r="C9" s="129"/>
      <c r="D9" s="129"/>
      <c r="E9" s="129"/>
      <c r="F9" s="129"/>
      <c r="G9" s="129"/>
      <c r="H9" s="13"/>
    </row>
    <row r="10" spans="1:8" ht="15.6">
      <c r="A10" s="129" t="s">
        <v>49</v>
      </c>
      <c r="B10" s="129"/>
      <c r="C10" s="129"/>
      <c r="D10" s="129"/>
      <c r="E10" s="129"/>
      <c r="F10" s="129"/>
      <c r="G10" s="129"/>
      <c r="H10" s="107"/>
    </row>
    <row r="11" spans="1:8" ht="15.6">
      <c r="A11" s="225" t="s">
        <v>58</v>
      </c>
      <c r="B11" s="225"/>
      <c r="C11" s="225"/>
      <c r="D11" s="225"/>
      <c r="E11" s="225"/>
      <c r="F11" s="225"/>
      <c r="G11" s="225"/>
      <c r="H11" s="13"/>
    </row>
    <row r="12" spans="1:8" ht="15.6">
      <c r="A12" s="13"/>
      <c r="B12" s="13"/>
      <c r="C12" s="13"/>
      <c r="D12" s="13"/>
      <c r="E12" s="13"/>
      <c r="F12" s="13"/>
      <c r="G12" s="13"/>
    </row>
    <row r="13" spans="1:8" ht="15.6" customHeight="1">
      <c r="A13" s="195" t="s">
        <v>8</v>
      </c>
      <c r="B13" s="196"/>
      <c r="C13" s="196"/>
      <c r="D13" s="197"/>
      <c r="E13" s="207" t="s">
        <v>7</v>
      </c>
      <c r="F13" s="207"/>
      <c r="G13" s="208" t="s">
        <v>26</v>
      </c>
    </row>
    <row r="14" spans="1:8" ht="33" customHeight="1">
      <c r="A14" s="198"/>
      <c r="B14" s="199"/>
      <c r="C14" s="199"/>
      <c r="D14" s="200"/>
      <c r="E14" s="210" t="s">
        <v>56</v>
      </c>
      <c r="F14" s="211"/>
      <c r="G14" s="209"/>
    </row>
    <row r="15" spans="1:8" ht="18" customHeight="1">
      <c r="A15" s="201"/>
      <c r="B15" s="202"/>
      <c r="C15" s="202"/>
      <c r="D15" s="203"/>
      <c r="E15" s="54" t="s">
        <v>10</v>
      </c>
      <c r="F15" s="52" t="s">
        <v>9</v>
      </c>
      <c r="G15" s="52" t="s">
        <v>10</v>
      </c>
    </row>
    <row r="16" spans="1:8" ht="26.4" customHeight="1">
      <c r="A16" s="212" t="s">
        <v>31</v>
      </c>
      <c r="B16" s="213"/>
      <c r="C16" s="213"/>
      <c r="D16" s="214"/>
      <c r="E16" s="88">
        <f>F16*G33</f>
        <v>89.22</v>
      </c>
      <c r="F16" s="89">
        <f>F17+F18+F24+F25+F23</f>
        <v>0.5948</v>
      </c>
      <c r="G16" s="88">
        <f t="shared" ref="G16:G30" si="0">E16</f>
        <v>89.22</v>
      </c>
    </row>
    <row r="17" spans="1:9" ht="15.6">
      <c r="A17" s="204" t="s">
        <v>18</v>
      </c>
      <c r="B17" s="205"/>
      <c r="C17" s="205"/>
      <c r="D17" s="206"/>
      <c r="E17" s="86">
        <f>F17*G33</f>
        <v>57</v>
      </c>
      <c r="F17" s="87">
        <v>0.38</v>
      </c>
      <c r="G17" s="86">
        <f t="shared" si="0"/>
        <v>57</v>
      </c>
      <c r="H17" s="34">
        <f>60%-F17-F18-F24-F25-F23</f>
        <v>5.1999999999999998E-3</v>
      </c>
    </row>
    <row r="18" spans="1:9" ht="15.6" hidden="1">
      <c r="A18" s="204" t="s">
        <v>19</v>
      </c>
      <c r="B18" s="205"/>
      <c r="C18" s="205"/>
      <c r="D18" s="206"/>
      <c r="E18" s="86">
        <f>E20+E22+E21</f>
        <v>0</v>
      </c>
      <c r="F18" s="87">
        <f>F20+F21+F22</f>
        <v>0</v>
      </c>
      <c r="G18" s="86">
        <f>E18</f>
        <v>0</v>
      </c>
    </row>
    <row r="19" spans="1:9" ht="15.6">
      <c r="A19" s="187" t="s">
        <v>30</v>
      </c>
      <c r="B19" s="188"/>
      <c r="C19" s="188"/>
      <c r="D19" s="189"/>
      <c r="E19" s="65"/>
      <c r="F19" s="66"/>
      <c r="G19" s="76"/>
      <c r="H19" s="34"/>
    </row>
    <row r="20" spans="1:9" ht="15.6" hidden="1">
      <c r="A20" s="171" t="s">
        <v>45</v>
      </c>
      <c r="B20" s="171"/>
      <c r="C20" s="171"/>
      <c r="D20" s="171"/>
      <c r="E20" s="65">
        <f>G33*F20</f>
        <v>0</v>
      </c>
      <c r="F20" s="66">
        <v>0</v>
      </c>
      <c r="G20" s="76">
        <f t="shared" si="0"/>
        <v>0</v>
      </c>
    </row>
    <row r="21" spans="1:9" ht="15.6" hidden="1">
      <c r="A21" s="171" t="s">
        <v>46</v>
      </c>
      <c r="B21" s="171"/>
      <c r="C21" s="171"/>
      <c r="D21" s="171"/>
      <c r="E21" s="65">
        <f>G33*F21</f>
        <v>0</v>
      </c>
      <c r="F21" s="66">
        <v>0</v>
      </c>
      <c r="G21" s="76">
        <f t="shared" si="0"/>
        <v>0</v>
      </c>
    </row>
    <row r="22" spans="1:9" ht="15.6" hidden="1">
      <c r="A22" s="171" t="s">
        <v>40</v>
      </c>
      <c r="B22" s="171"/>
      <c r="C22" s="171"/>
      <c r="D22" s="171"/>
      <c r="E22" s="65">
        <f>G33*F22</f>
        <v>0</v>
      </c>
      <c r="F22" s="66">
        <v>0</v>
      </c>
      <c r="G22" s="76">
        <f t="shared" si="0"/>
        <v>0</v>
      </c>
    </row>
    <row r="23" spans="1:9" ht="30" customHeight="1">
      <c r="A23" s="194" t="s">
        <v>27</v>
      </c>
      <c r="B23" s="194"/>
      <c r="C23" s="194"/>
      <c r="D23" s="194"/>
      <c r="E23" s="82">
        <f>F23*G33</f>
        <v>17.22</v>
      </c>
      <c r="F23" s="83">
        <f>F17*30.2%</f>
        <v>0.1148</v>
      </c>
      <c r="G23" s="82">
        <f>E23</f>
        <v>17.22</v>
      </c>
      <c r="H23" s="34">
        <f>F17+F18+F23+F24+F25</f>
        <v>0.5948</v>
      </c>
    </row>
    <row r="24" spans="1:9" ht="30" hidden="1" customHeight="1">
      <c r="A24" s="194" t="s">
        <v>28</v>
      </c>
      <c r="B24" s="194"/>
      <c r="C24" s="194"/>
      <c r="D24" s="194"/>
      <c r="E24" s="82">
        <f>F24*G33</f>
        <v>0</v>
      </c>
      <c r="F24" s="83">
        <f>(F18)*30.28%</f>
        <v>0</v>
      </c>
      <c r="G24" s="82">
        <f t="shared" si="0"/>
        <v>0</v>
      </c>
    </row>
    <row r="25" spans="1:9" ht="45.9" customHeight="1">
      <c r="A25" s="215" t="s">
        <v>32</v>
      </c>
      <c r="B25" s="215"/>
      <c r="C25" s="215"/>
      <c r="D25" s="215"/>
      <c r="E25" s="84">
        <f>E27+E28</f>
        <v>15</v>
      </c>
      <c r="F25" s="85">
        <f>F27+F28</f>
        <v>0.1</v>
      </c>
      <c r="G25" s="84">
        <f t="shared" si="0"/>
        <v>15</v>
      </c>
    </row>
    <row r="26" spans="1:9" ht="18.899999999999999" customHeight="1">
      <c r="A26" s="181" t="s">
        <v>30</v>
      </c>
      <c r="B26" s="182"/>
      <c r="C26" s="182"/>
      <c r="D26" s="183"/>
      <c r="E26" s="67"/>
      <c r="F26" s="75"/>
      <c r="G26" s="76"/>
    </row>
    <row r="27" spans="1:9" ht="21" customHeight="1">
      <c r="A27" s="175" t="s">
        <v>35</v>
      </c>
      <c r="B27" s="175"/>
      <c r="C27" s="175"/>
      <c r="D27" s="175"/>
      <c r="E27" s="67">
        <f>G33*F27</f>
        <v>11.52</v>
      </c>
      <c r="F27" s="75">
        <v>7.6799999999999993E-2</v>
      </c>
      <c r="G27" s="76">
        <f>E27</f>
        <v>11.52</v>
      </c>
    </row>
    <row r="28" spans="1:9" ht="33" customHeight="1">
      <c r="A28" s="175" t="s">
        <v>36</v>
      </c>
      <c r="B28" s="175"/>
      <c r="C28" s="175"/>
      <c r="D28" s="175"/>
      <c r="E28" s="67">
        <f>G33*F28</f>
        <v>3.48</v>
      </c>
      <c r="F28" s="75">
        <f>F27*30.28%-0.0001</f>
        <v>2.3199999999999998E-2</v>
      </c>
      <c r="G28" s="76">
        <f>E28</f>
        <v>3.48</v>
      </c>
    </row>
    <row r="29" spans="1:9" ht="15.6" customHeight="1">
      <c r="A29" s="216" t="s">
        <v>16</v>
      </c>
      <c r="B29" s="217"/>
      <c r="C29" s="217"/>
      <c r="D29" s="218"/>
      <c r="E29" s="88">
        <f>F29*G33</f>
        <v>0.36</v>
      </c>
      <c r="F29" s="89">
        <v>2.3999999999999998E-3</v>
      </c>
      <c r="G29" s="88">
        <f t="shared" si="0"/>
        <v>0.36</v>
      </c>
      <c r="I29" s="34"/>
    </row>
    <row r="30" spans="1:9" ht="15.75" customHeight="1">
      <c r="A30" s="90" t="s">
        <v>24</v>
      </c>
      <c r="B30" s="91"/>
      <c r="C30" s="91"/>
      <c r="D30" s="91"/>
      <c r="E30" s="88">
        <f>G33*F30</f>
        <v>8.16</v>
      </c>
      <c r="F30" s="89">
        <v>5.4399999999999997E-2</v>
      </c>
      <c r="G30" s="88">
        <f t="shared" si="0"/>
        <v>8.16</v>
      </c>
    </row>
    <row r="31" spans="1:9" s="64" customFormat="1" ht="31.5" customHeight="1">
      <c r="A31" s="212" t="s">
        <v>33</v>
      </c>
      <c r="B31" s="213"/>
      <c r="C31" s="213"/>
      <c r="D31" s="214"/>
      <c r="E31" s="88">
        <f>G33*F31</f>
        <v>52.26</v>
      </c>
      <c r="F31" s="89">
        <f>F33-F16-F29-F30</f>
        <v>0.34839999999999999</v>
      </c>
      <c r="G31" s="88">
        <f>E31</f>
        <v>52.26</v>
      </c>
    </row>
    <row r="32" spans="1:9" ht="15.6">
      <c r="A32" s="187"/>
      <c r="B32" s="188"/>
      <c r="C32" s="188"/>
      <c r="D32" s="189"/>
      <c r="E32" s="67"/>
      <c r="F32" s="68"/>
      <c r="G32" s="65"/>
    </row>
    <row r="33" spans="1:9" ht="15.6">
      <c r="A33" s="131" t="s">
        <v>11</v>
      </c>
      <c r="B33" s="131"/>
      <c r="C33" s="131"/>
      <c r="D33" s="131"/>
      <c r="E33" s="69">
        <f>E16+E29+E30+E31</f>
        <v>150</v>
      </c>
      <c r="F33" s="70">
        <v>1</v>
      </c>
      <c r="G33" s="69">
        <v>150</v>
      </c>
      <c r="H33" s="33">
        <f>G16+G29+G30+G31</f>
        <v>150</v>
      </c>
    </row>
    <row r="34" spans="1:9">
      <c r="F34" s="34"/>
      <c r="H34" s="34">
        <f>F31+F30+F29+F16</f>
        <v>1</v>
      </c>
    </row>
    <row r="35" spans="1:9" ht="15.6" customHeight="1">
      <c r="A35" s="191" t="s">
        <v>54</v>
      </c>
      <c r="B35" s="192"/>
      <c r="C35" s="192"/>
      <c r="D35" s="192"/>
      <c r="E35" s="192"/>
      <c r="F35" s="192"/>
      <c r="G35" s="192"/>
      <c r="H35" s="192"/>
      <c r="I35" s="193"/>
    </row>
  </sheetData>
  <mergeCells count="27">
    <mergeCell ref="A21:D21"/>
    <mergeCell ref="A7:G7"/>
    <mergeCell ref="A8:G8"/>
    <mergeCell ref="A9:G9"/>
    <mergeCell ref="A10:G10"/>
    <mergeCell ref="A11:G11"/>
    <mergeCell ref="A13:D15"/>
    <mergeCell ref="E13:F13"/>
    <mergeCell ref="G13:G14"/>
    <mergeCell ref="E14:F14"/>
    <mergeCell ref="A16:D16"/>
    <mergeCell ref="A17:D17"/>
    <mergeCell ref="A18:D18"/>
    <mergeCell ref="A19:D19"/>
    <mergeCell ref="A20:D20"/>
    <mergeCell ref="A35:I35"/>
    <mergeCell ref="A22:D22"/>
    <mergeCell ref="A23:D23"/>
    <mergeCell ref="A24:D24"/>
    <mergeCell ref="A25:D25"/>
    <mergeCell ref="A26:D26"/>
    <mergeCell ref="A27:D27"/>
    <mergeCell ref="A28:D28"/>
    <mergeCell ref="A29:D29"/>
    <mergeCell ref="A31:D31"/>
    <mergeCell ref="A32:D32"/>
    <mergeCell ref="A33:D33"/>
  </mergeCells>
  <pageMargins left="0.75" right="0.25" top="1" bottom="1" header="0.5" footer="0.5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8"/>
  <sheetViews>
    <sheetView tabSelected="1" zoomScaleNormal="100" zoomScaleSheetLayoutView="90" workbookViewId="0">
      <selection activeCell="A49" sqref="A49"/>
    </sheetView>
  </sheetViews>
  <sheetFormatPr defaultRowHeight="13.2"/>
  <cols>
    <col min="4" max="4" width="35.109375" customWidth="1"/>
    <col min="5" max="5" width="12.33203125" customWidth="1"/>
    <col min="6" max="6" width="18.33203125" customWidth="1"/>
    <col min="7" max="7" width="19.33203125" customWidth="1"/>
    <col min="8" max="8" width="10.88671875" customWidth="1"/>
    <col min="9" max="9" width="10.5546875" customWidth="1"/>
    <col min="10" max="10" width="11.44140625" customWidth="1"/>
    <col min="11" max="11" width="12.6640625" customWidth="1"/>
    <col min="12" max="12" width="11.6640625" customWidth="1"/>
    <col min="13" max="13" width="2" customWidth="1"/>
    <col min="14" max="14" width="4.6640625" hidden="1" customWidth="1"/>
  </cols>
  <sheetData>
    <row r="1" spans="1:14">
      <c r="E1" t="s">
        <v>17</v>
      </c>
    </row>
    <row r="2" spans="1:14" ht="15.6">
      <c r="A2" s="19"/>
      <c r="B2" s="19"/>
      <c r="C2" s="20"/>
      <c r="D2" s="19"/>
      <c r="E2" s="24" t="s">
        <v>52</v>
      </c>
      <c r="F2" s="24"/>
      <c r="G2" s="24"/>
      <c r="H2" s="24"/>
      <c r="I2" s="24"/>
      <c r="J2" s="24"/>
      <c r="K2" s="21"/>
      <c r="L2" s="21"/>
      <c r="M2" s="21"/>
      <c r="N2" s="21"/>
    </row>
    <row r="3" spans="1:14" ht="15.6">
      <c r="A3" s="19"/>
      <c r="B3" s="19"/>
      <c r="C3" s="20"/>
      <c r="D3" s="19"/>
      <c r="E3" s="24" t="s">
        <v>55</v>
      </c>
      <c r="F3" s="24"/>
      <c r="G3" s="24"/>
      <c r="H3" s="24"/>
      <c r="I3" s="24"/>
      <c r="J3" s="24"/>
      <c r="K3" s="21"/>
      <c r="L3" s="21"/>
      <c r="M3" s="21"/>
      <c r="N3" s="21"/>
    </row>
    <row r="4" spans="1:14" ht="15.6">
      <c r="A4" s="19"/>
      <c r="B4" s="19"/>
      <c r="C4" s="20"/>
      <c r="D4" s="19"/>
      <c r="E4" s="19" t="s">
        <v>71</v>
      </c>
      <c r="F4" s="19"/>
      <c r="G4" s="19"/>
      <c r="H4" s="19"/>
      <c r="I4" s="19"/>
      <c r="J4" s="19"/>
      <c r="K4" s="19"/>
      <c r="L4" s="19"/>
      <c r="M4" s="19"/>
      <c r="N4" s="19"/>
    </row>
    <row r="5" spans="1:14" ht="15.6">
      <c r="A5" s="19"/>
      <c r="B5" s="19"/>
      <c r="C5" s="19"/>
      <c r="D5" s="19"/>
      <c r="E5" s="24"/>
      <c r="F5" s="24"/>
      <c r="G5" s="51"/>
      <c r="H5" s="51"/>
      <c r="I5" s="51"/>
      <c r="K5" s="19"/>
      <c r="L5" s="19"/>
      <c r="M5" s="19"/>
      <c r="N5" s="19"/>
    </row>
    <row r="6" spans="1:14" ht="15.6">
      <c r="A6" s="19"/>
      <c r="B6" s="19"/>
      <c r="C6" s="19"/>
      <c r="D6" s="19"/>
      <c r="E6" s="24"/>
      <c r="F6" s="24"/>
      <c r="G6" s="24"/>
      <c r="H6" s="24"/>
      <c r="I6" s="24"/>
      <c r="K6" s="21"/>
      <c r="L6" s="21"/>
      <c r="M6" s="21"/>
      <c r="N6" s="21"/>
    </row>
    <row r="7" spans="1:14" ht="15.6">
      <c r="A7" s="19" t="s">
        <v>41</v>
      </c>
      <c r="B7" s="19"/>
      <c r="C7" s="19"/>
      <c r="D7" s="126" t="s">
        <v>42</v>
      </c>
      <c r="E7" s="126"/>
      <c r="F7" s="126"/>
      <c r="G7" s="19"/>
      <c r="H7" s="19"/>
      <c r="I7" s="19"/>
      <c r="J7" s="19"/>
      <c r="K7" s="19"/>
      <c r="L7" s="19"/>
      <c r="M7" s="19"/>
      <c r="N7" s="19"/>
    </row>
    <row r="8" spans="1:14" ht="15.6">
      <c r="A8" s="19"/>
      <c r="B8" s="19"/>
      <c r="C8" s="19"/>
      <c r="D8" s="126"/>
      <c r="E8" s="126"/>
      <c r="F8" s="126"/>
      <c r="G8" s="19"/>
      <c r="H8" s="19"/>
      <c r="I8" s="19"/>
      <c r="J8" s="19"/>
      <c r="K8" s="22"/>
      <c r="L8" s="22"/>
      <c r="M8" s="22"/>
      <c r="N8" s="22"/>
    </row>
    <row r="9" spans="1:14" ht="15.6">
      <c r="A9" s="155" t="s">
        <v>6</v>
      </c>
      <c r="B9" s="155"/>
      <c r="C9" s="155"/>
      <c r="D9" s="155"/>
      <c r="E9" s="155"/>
      <c r="F9" s="155"/>
      <c r="G9" s="155"/>
      <c r="H9" s="24"/>
      <c r="I9" s="24"/>
      <c r="J9" s="23"/>
      <c r="K9" s="24"/>
      <c r="L9" s="24"/>
      <c r="M9" s="24"/>
      <c r="N9" s="24"/>
    </row>
    <row r="10" spans="1:14" ht="16.5" customHeight="1">
      <c r="A10" s="156" t="s">
        <v>51</v>
      </c>
      <c r="B10" s="156"/>
      <c r="C10" s="156"/>
      <c r="D10" s="156"/>
      <c r="E10" s="156"/>
      <c r="F10" s="156"/>
      <c r="G10" s="156"/>
      <c r="H10" s="49"/>
      <c r="I10" s="24"/>
      <c r="J10" s="24"/>
      <c r="K10" s="24"/>
      <c r="L10" s="24"/>
      <c r="M10" s="24"/>
      <c r="N10" s="24"/>
    </row>
    <row r="11" spans="1:14" ht="15.6">
      <c r="A11" s="139" t="s">
        <v>70</v>
      </c>
      <c r="B11" s="139"/>
      <c r="C11" s="139"/>
      <c r="D11" s="139"/>
      <c r="E11" s="139"/>
      <c r="F11" s="139"/>
      <c r="G11" s="139"/>
      <c r="H11" s="24"/>
      <c r="I11" s="24"/>
      <c r="J11" s="24"/>
      <c r="K11" s="24"/>
      <c r="L11" s="24"/>
      <c r="M11" s="24"/>
      <c r="N11" s="24"/>
    </row>
    <row r="12" spans="1:14" ht="16.2" thickBot="1">
      <c r="A12" s="25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16.2" thickBot="1">
      <c r="A13" s="135" t="s">
        <v>34</v>
      </c>
      <c r="B13" s="136"/>
      <c r="C13" s="136"/>
      <c r="D13" s="137"/>
      <c r="E13" s="169" t="s">
        <v>12</v>
      </c>
      <c r="F13" s="170"/>
      <c r="G13" s="23"/>
      <c r="H13" s="23"/>
      <c r="I13" s="24"/>
      <c r="J13" s="21"/>
      <c r="K13" s="21"/>
      <c r="L13" s="21"/>
    </row>
    <row r="14" spans="1:14" ht="15.6">
      <c r="A14" s="138"/>
      <c r="B14" s="139"/>
      <c r="C14" s="139"/>
      <c r="D14" s="140"/>
      <c r="E14" s="144" t="s">
        <v>66</v>
      </c>
      <c r="F14" s="145"/>
      <c r="G14" s="23"/>
      <c r="H14" s="23"/>
      <c r="I14" s="23"/>
      <c r="J14" s="19"/>
      <c r="K14" s="19"/>
      <c r="L14" s="19"/>
    </row>
    <row r="15" spans="1:14" ht="15.6">
      <c r="A15" s="138"/>
      <c r="B15" s="139"/>
      <c r="C15" s="139"/>
      <c r="D15" s="140"/>
      <c r="E15" s="146"/>
      <c r="F15" s="147"/>
      <c r="G15" s="26"/>
      <c r="H15" s="26"/>
      <c r="I15" s="19"/>
      <c r="K15" s="21"/>
    </row>
    <row r="16" spans="1:14" ht="16.2" thickBot="1">
      <c r="A16" s="141"/>
      <c r="B16" s="142"/>
      <c r="C16" s="142"/>
      <c r="D16" s="143"/>
      <c r="E16" s="148"/>
      <c r="F16" s="149"/>
      <c r="G16" s="23"/>
      <c r="H16" s="23"/>
      <c r="I16" s="23"/>
      <c r="K16" s="19"/>
    </row>
    <row r="17" spans="1:12" ht="15.6">
      <c r="A17" s="17" t="s">
        <v>13</v>
      </c>
      <c r="B17" s="17"/>
      <c r="C17" s="27"/>
      <c r="D17" s="28"/>
      <c r="E17" s="165">
        <v>300</v>
      </c>
      <c r="F17" s="166"/>
      <c r="G17" s="26"/>
      <c r="H17" s="26"/>
      <c r="I17" s="26"/>
      <c r="K17" s="21"/>
    </row>
    <row r="18" spans="1:12" ht="15.6">
      <c r="A18" s="35" t="s">
        <v>14</v>
      </c>
      <c r="B18" s="35"/>
      <c r="C18" s="36"/>
      <c r="D18" s="37"/>
      <c r="E18" s="167">
        <f>1*4</f>
        <v>4</v>
      </c>
      <c r="F18" s="168"/>
      <c r="G18" s="26"/>
      <c r="H18" s="26"/>
      <c r="I18" s="26"/>
      <c r="J18" s="19"/>
      <c r="K18" s="19"/>
      <c r="L18" s="19"/>
    </row>
    <row r="19" spans="1:12" ht="16.2" thickBot="1">
      <c r="A19" s="18" t="s">
        <v>15</v>
      </c>
      <c r="B19" s="18"/>
      <c r="C19" s="19"/>
      <c r="D19" s="38"/>
      <c r="E19" s="151">
        <v>18</v>
      </c>
      <c r="F19" s="152"/>
      <c r="G19" s="26"/>
      <c r="H19" s="26"/>
      <c r="I19" s="26"/>
    </row>
    <row r="20" spans="1:12" ht="16.2" thickBot="1">
      <c r="A20" s="162" t="s">
        <v>37</v>
      </c>
      <c r="B20" s="163"/>
      <c r="C20" s="163"/>
      <c r="D20" s="164"/>
      <c r="E20" s="153">
        <f>E17*E18*E19</f>
        <v>21600</v>
      </c>
      <c r="F20" s="154"/>
      <c r="G20" s="29"/>
      <c r="H20" s="29"/>
      <c r="I20" s="29"/>
    </row>
    <row r="21" spans="1:12" ht="16.2" thickBot="1">
      <c r="A21" s="132" t="s">
        <v>39</v>
      </c>
      <c r="B21" s="133"/>
      <c r="C21" s="133"/>
      <c r="D21" s="134"/>
      <c r="E21" s="179">
        <v>0.75</v>
      </c>
      <c r="F21" s="180"/>
      <c r="G21" s="30"/>
      <c r="H21" s="30"/>
      <c r="I21" s="24"/>
    </row>
    <row r="22" spans="1:12" ht="16.2" thickBot="1">
      <c r="A22" s="132" t="s">
        <v>38</v>
      </c>
      <c r="B22" s="133"/>
      <c r="C22" s="133"/>
      <c r="D22" s="134"/>
      <c r="E22" s="153">
        <f>E20*E21</f>
        <v>16200</v>
      </c>
      <c r="F22" s="154"/>
      <c r="G22" s="29"/>
      <c r="H22" s="29"/>
      <c r="I22" s="24"/>
    </row>
    <row r="23" spans="1:12" ht="16.2" thickBot="1">
      <c r="A23" s="132" t="s">
        <v>72</v>
      </c>
      <c r="B23" s="133"/>
      <c r="C23" s="133"/>
      <c r="D23" s="134"/>
      <c r="E23" s="153">
        <f>E22*9</f>
        <v>145800</v>
      </c>
      <c r="F23" s="154"/>
      <c r="G23" s="29"/>
      <c r="H23" s="29"/>
      <c r="I23" s="24"/>
    </row>
    <row r="24" spans="1:12" ht="15.6">
      <c r="A24" s="19"/>
      <c r="B24" s="19"/>
      <c r="C24" s="19"/>
      <c r="D24" s="19"/>
      <c r="E24" s="29"/>
      <c r="F24" s="39"/>
      <c r="G24" s="29"/>
      <c r="H24" s="29"/>
      <c r="I24" s="24"/>
    </row>
    <row r="25" spans="1:12" ht="15.6">
      <c r="A25" s="18"/>
      <c r="B25" s="19"/>
      <c r="C25" s="19"/>
      <c r="D25" s="19"/>
      <c r="E25" s="71"/>
      <c r="F25" s="19"/>
      <c r="G25" s="19"/>
      <c r="H25" s="19"/>
      <c r="I25" s="19"/>
    </row>
    <row r="26" spans="1:12" ht="12.75" customHeight="1">
      <c r="A26" s="190" t="s">
        <v>8</v>
      </c>
      <c r="B26" s="190"/>
      <c r="C26" s="190"/>
      <c r="D26" s="190"/>
      <c r="E26" s="157" t="s">
        <v>9</v>
      </c>
      <c r="F26" s="158" t="s">
        <v>25</v>
      </c>
      <c r="G26" s="159" t="str">
        <f>A11</f>
        <v xml:space="preserve"> с  01.09.2023 г. по 30.05.2024 г.</v>
      </c>
    </row>
    <row r="27" spans="1:12" ht="12.75" customHeight="1">
      <c r="A27" s="190"/>
      <c r="B27" s="190"/>
      <c r="C27" s="190"/>
      <c r="D27" s="190"/>
      <c r="E27" s="157"/>
      <c r="F27" s="158"/>
      <c r="G27" s="160"/>
    </row>
    <row r="28" spans="1:12" ht="21" customHeight="1">
      <c r="A28" s="190"/>
      <c r="B28" s="190"/>
      <c r="C28" s="190"/>
      <c r="D28" s="190"/>
      <c r="E28" s="157"/>
      <c r="F28" s="158"/>
      <c r="G28" s="161"/>
    </row>
    <row r="29" spans="1:12" ht="15" customHeight="1">
      <c r="A29" s="176" t="s">
        <v>31</v>
      </c>
      <c r="B29" s="177"/>
      <c r="C29" s="177"/>
      <c r="D29" s="178"/>
      <c r="E29" s="77">
        <f>'калькул-школа'!F16</f>
        <v>0.5948</v>
      </c>
      <c r="F29" s="78">
        <f>E22*E29</f>
        <v>9635.76</v>
      </c>
      <c r="G29" s="78">
        <f>E29*E23</f>
        <v>86721.84</v>
      </c>
    </row>
    <row r="30" spans="1:12" ht="15.6">
      <c r="A30" s="184" t="s">
        <v>18</v>
      </c>
      <c r="B30" s="185"/>
      <c r="C30" s="185"/>
      <c r="D30" s="186"/>
      <c r="E30" s="97">
        <f>'калькул-школа'!F17</f>
        <v>0.38</v>
      </c>
      <c r="F30" s="96">
        <f>E22*E30</f>
        <v>6156</v>
      </c>
      <c r="G30" s="95">
        <f>E23*E30</f>
        <v>55404</v>
      </c>
    </row>
    <row r="31" spans="1:12" ht="15.6" hidden="1">
      <c r="A31" s="184" t="s">
        <v>19</v>
      </c>
      <c r="B31" s="185"/>
      <c r="C31" s="185"/>
      <c r="D31" s="186"/>
      <c r="E31" s="97">
        <f>'калькул-школа'!F18</f>
        <v>0</v>
      </c>
      <c r="F31" s="96">
        <f>E31*E22</f>
        <v>0</v>
      </c>
      <c r="G31" s="95">
        <f>E31*E23</f>
        <v>0</v>
      </c>
    </row>
    <row r="32" spans="1:12" ht="15.6" hidden="1">
      <c r="A32" s="187" t="s">
        <v>30</v>
      </c>
      <c r="B32" s="188"/>
      <c r="C32" s="188"/>
      <c r="D32" s="189"/>
      <c r="E32" s="97">
        <f>E33+E35</f>
        <v>0</v>
      </c>
      <c r="F32" s="96">
        <f>E32*E22</f>
        <v>0</v>
      </c>
      <c r="G32" s="95">
        <f>E32*E23</f>
        <v>0</v>
      </c>
    </row>
    <row r="33" spans="1:14" ht="15.6" hidden="1">
      <c r="A33" s="171" t="s">
        <v>47</v>
      </c>
      <c r="B33" s="171"/>
      <c r="C33" s="171"/>
      <c r="D33" s="171"/>
      <c r="E33" s="97">
        <f>'калькул-школа'!F20</f>
        <v>0</v>
      </c>
      <c r="F33" s="96">
        <f>E33*E22</f>
        <v>0</v>
      </c>
      <c r="G33" s="95">
        <f>E33*E23</f>
        <v>0</v>
      </c>
    </row>
    <row r="34" spans="1:14" ht="15.6" hidden="1">
      <c r="A34" s="171" t="s">
        <v>48</v>
      </c>
      <c r="B34" s="171"/>
      <c r="C34" s="171"/>
      <c r="D34" s="171"/>
      <c r="E34" s="97">
        <f>'калькул-школа'!F21</f>
        <v>0</v>
      </c>
      <c r="F34" s="96">
        <f>E34*E22</f>
        <v>0</v>
      </c>
      <c r="G34" s="95">
        <f>E34*E23</f>
        <v>0</v>
      </c>
    </row>
    <row r="35" spans="1:14" ht="15.6" hidden="1">
      <c r="A35" s="171" t="s">
        <v>40</v>
      </c>
      <c r="B35" s="171"/>
      <c r="C35" s="171"/>
      <c r="D35" s="171"/>
      <c r="E35" s="97">
        <f>'калькул-школа'!F22</f>
        <v>0</v>
      </c>
      <c r="F35" s="96">
        <f>E35*E22</f>
        <v>0</v>
      </c>
      <c r="G35" s="95">
        <f>E35*E23</f>
        <v>0</v>
      </c>
    </row>
    <row r="36" spans="1:14" ht="30.6" customHeight="1">
      <c r="A36" s="150" t="s">
        <v>27</v>
      </c>
      <c r="B36" s="150"/>
      <c r="C36" s="150"/>
      <c r="D36" s="150"/>
      <c r="E36" s="97">
        <f>'калькул-школа'!F23</f>
        <v>0.1148</v>
      </c>
      <c r="F36" s="96">
        <f>E36*E22</f>
        <v>1859.76</v>
      </c>
      <c r="G36" s="95">
        <f>E36*E23</f>
        <v>16737.84</v>
      </c>
    </row>
    <row r="37" spans="1:14" ht="28.5" hidden="1" customHeight="1">
      <c r="A37" s="150" t="s">
        <v>28</v>
      </c>
      <c r="B37" s="150"/>
      <c r="C37" s="150"/>
      <c r="D37" s="150"/>
      <c r="E37" s="97">
        <f>'калькул-школа'!F24</f>
        <v>0</v>
      </c>
      <c r="F37" s="96">
        <f>E37*E22</f>
        <v>0</v>
      </c>
      <c r="G37" s="95">
        <f>E37*E23</f>
        <v>0</v>
      </c>
    </row>
    <row r="38" spans="1:14" s="64" customFormat="1" ht="44.4" customHeight="1">
      <c r="A38" s="175" t="s">
        <v>32</v>
      </c>
      <c r="B38" s="175"/>
      <c r="C38" s="175"/>
      <c r="D38" s="175"/>
      <c r="E38" s="97">
        <f>'калькул-школа'!F25</f>
        <v>0.1</v>
      </c>
      <c r="F38" s="96">
        <f>E38*E22</f>
        <v>1620</v>
      </c>
      <c r="G38" s="95">
        <f>E38*E23</f>
        <v>14580</v>
      </c>
    </row>
    <row r="39" spans="1:14" s="64" customFormat="1" ht="21.6" customHeight="1">
      <c r="A39" s="181" t="s">
        <v>30</v>
      </c>
      <c r="B39" s="182"/>
      <c r="C39" s="182"/>
      <c r="D39" s="183"/>
      <c r="E39" s="97"/>
      <c r="F39" s="96"/>
      <c r="G39" s="95"/>
    </row>
    <row r="40" spans="1:14" s="64" customFormat="1" ht="20.399999999999999" customHeight="1">
      <c r="A40" s="175" t="s">
        <v>35</v>
      </c>
      <c r="B40" s="175"/>
      <c r="C40" s="175"/>
      <c r="D40" s="175"/>
      <c r="E40" s="97">
        <f>'калькул-школа'!F27</f>
        <v>7.6799999999999993E-2</v>
      </c>
      <c r="F40" s="96">
        <f>E40*E22</f>
        <v>1244.1600000000001</v>
      </c>
      <c r="G40" s="95">
        <f>E40*E23</f>
        <v>11197.44</v>
      </c>
    </row>
    <row r="41" spans="1:14" s="64" customFormat="1" ht="31.5" customHeight="1">
      <c r="A41" s="175" t="s">
        <v>36</v>
      </c>
      <c r="B41" s="175"/>
      <c r="C41" s="175"/>
      <c r="D41" s="175"/>
      <c r="E41" s="97">
        <f>'калькул-школа'!F28</f>
        <v>2.3199999999999998E-2</v>
      </c>
      <c r="F41" s="96">
        <f>E41*E22</f>
        <v>375.84</v>
      </c>
      <c r="G41" s="95">
        <f>E41*E23</f>
        <v>3382.56</v>
      </c>
    </row>
    <row r="42" spans="1:14" ht="15.9" customHeight="1">
      <c r="A42" s="172" t="s">
        <v>16</v>
      </c>
      <c r="B42" s="173"/>
      <c r="C42" s="173"/>
      <c r="D42" s="174"/>
      <c r="E42" s="77">
        <f>'калькул-школа'!F29</f>
        <v>2.3E-3</v>
      </c>
      <c r="F42" s="78">
        <f>E42*E22</f>
        <v>37.26</v>
      </c>
      <c r="G42" s="78">
        <f>E42*E23</f>
        <v>335.34</v>
      </c>
    </row>
    <row r="43" spans="1:14" ht="15.9" customHeight="1">
      <c r="A43" s="79" t="s">
        <v>24</v>
      </c>
      <c r="B43" s="80"/>
      <c r="C43" s="80"/>
      <c r="D43" s="80"/>
      <c r="E43" s="77">
        <f>'калькул-школа'!F30</f>
        <v>6.7199999999999996E-2</v>
      </c>
      <c r="F43" s="78">
        <f>E43*E22</f>
        <v>1088.6400000000001</v>
      </c>
      <c r="G43" s="78">
        <f>E43*E23</f>
        <v>9797.76</v>
      </c>
    </row>
    <row r="44" spans="1:14" ht="27.9" customHeight="1">
      <c r="A44" s="127" t="s">
        <v>33</v>
      </c>
      <c r="B44" s="128"/>
      <c r="C44" s="128"/>
      <c r="D44" s="128"/>
      <c r="E44" s="77">
        <f>E46-E43-E42-E29</f>
        <v>0.3357</v>
      </c>
      <c r="F44" s="78">
        <f>E44*E22</f>
        <v>5438.34</v>
      </c>
      <c r="G44" s="78">
        <f>E44*E23</f>
        <v>48945.06</v>
      </c>
    </row>
    <row r="45" spans="1:14" ht="15.6">
      <c r="A45" s="130"/>
      <c r="B45" s="130"/>
      <c r="C45" s="130"/>
      <c r="D45" s="130"/>
      <c r="E45" s="72"/>
      <c r="F45" s="53"/>
      <c r="G45" s="53"/>
    </row>
    <row r="46" spans="1:14" ht="15.9" customHeight="1">
      <c r="A46" s="131" t="s">
        <v>11</v>
      </c>
      <c r="B46" s="131"/>
      <c r="C46" s="131"/>
      <c r="D46" s="131"/>
      <c r="E46" s="73">
        <v>1</v>
      </c>
      <c r="F46" s="74">
        <f>F44+F43+F42+F38+F37+F36+F31+F30</f>
        <v>16200</v>
      </c>
      <c r="G46" s="74">
        <f>G44+G43+G42+G38+G37+G36+G31+G30</f>
        <v>145800</v>
      </c>
      <c r="H46" s="33"/>
      <c r="I46" s="33"/>
    </row>
    <row r="47" spans="1:14">
      <c r="A47" s="22"/>
      <c r="B47" s="22"/>
      <c r="C47" s="22"/>
      <c r="D47" s="22"/>
      <c r="E47" s="32"/>
      <c r="F47" s="22"/>
      <c r="G47" s="32"/>
      <c r="H47" s="22"/>
      <c r="I47" s="22"/>
      <c r="J47" s="22"/>
      <c r="K47" s="22"/>
      <c r="L47" s="32"/>
      <c r="M47" s="22"/>
      <c r="N47" s="22"/>
    </row>
    <row r="48" spans="1:14" ht="15.6">
      <c r="A48" s="129" t="s">
        <v>53</v>
      </c>
      <c r="B48" s="129"/>
      <c r="C48" s="129"/>
      <c r="D48" s="129"/>
      <c r="E48" s="129"/>
      <c r="F48" s="129"/>
      <c r="G48" s="129"/>
      <c r="J48" s="31"/>
      <c r="K48" s="31"/>
      <c r="L48" s="31"/>
      <c r="M48" s="31"/>
    </row>
  </sheetData>
  <mergeCells count="40">
    <mergeCell ref="A32:D32"/>
    <mergeCell ref="A26:D28"/>
    <mergeCell ref="A34:D34"/>
    <mergeCell ref="E13:F13"/>
    <mergeCell ref="A33:D33"/>
    <mergeCell ref="A42:D42"/>
    <mergeCell ref="A40:D40"/>
    <mergeCell ref="A41:D41"/>
    <mergeCell ref="A38:D38"/>
    <mergeCell ref="A21:D21"/>
    <mergeCell ref="A29:D29"/>
    <mergeCell ref="A22:D22"/>
    <mergeCell ref="E21:F21"/>
    <mergeCell ref="E22:F22"/>
    <mergeCell ref="E23:F23"/>
    <mergeCell ref="A39:D39"/>
    <mergeCell ref="A35:D35"/>
    <mergeCell ref="A31:D31"/>
    <mergeCell ref="A30:D30"/>
    <mergeCell ref="F26:F28"/>
    <mergeCell ref="G26:G28"/>
    <mergeCell ref="A20:D20"/>
    <mergeCell ref="E17:F17"/>
    <mergeCell ref="E18:F18"/>
    <mergeCell ref="D7:F8"/>
    <mergeCell ref="A44:D44"/>
    <mergeCell ref="A48:G48"/>
    <mergeCell ref="A45:D45"/>
    <mergeCell ref="A46:D46"/>
    <mergeCell ref="A23:D23"/>
    <mergeCell ref="A13:D16"/>
    <mergeCell ref="E14:F16"/>
    <mergeCell ref="A36:D36"/>
    <mergeCell ref="A37:D37"/>
    <mergeCell ref="E19:F19"/>
    <mergeCell ref="E20:F20"/>
    <mergeCell ref="A11:G11"/>
    <mergeCell ref="A9:G9"/>
    <mergeCell ref="A10:G10"/>
    <mergeCell ref="E26:E28"/>
  </mergeCells>
  <phoneticPr fontId="0" type="noConversion"/>
  <pageMargins left="0.70866141732283472" right="0.35433070866141736" top="0.55118110236220474" bottom="0.98425196850393704" header="0.51181102362204722" footer="0.51181102362204722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I35"/>
  <sheetViews>
    <sheetView view="pageBreakPreview" topLeftCell="A7" zoomScale="90" zoomScaleNormal="100" zoomScaleSheetLayoutView="90" workbookViewId="0">
      <selection activeCell="A12" sqref="A12"/>
    </sheetView>
  </sheetViews>
  <sheetFormatPr defaultRowHeight="13.2"/>
  <cols>
    <col min="4" max="4" width="27.109375" customWidth="1"/>
    <col min="5" max="6" width="16" customWidth="1"/>
    <col min="7" max="7" width="15.109375" customWidth="1"/>
    <col min="8" max="8" width="17.44140625" style="100" customWidth="1"/>
    <col min="9" max="9" width="19.5546875" customWidth="1"/>
  </cols>
  <sheetData>
    <row r="1" spans="1:8" ht="30" customHeight="1">
      <c r="A1" s="81"/>
      <c r="B1" s="81"/>
      <c r="C1" s="81"/>
      <c r="D1" s="81"/>
      <c r="E1" s="24" t="s">
        <v>52</v>
      </c>
      <c r="F1" s="24"/>
      <c r="G1" s="81"/>
    </row>
    <row r="2" spans="1:8" ht="22.5" customHeight="1">
      <c r="A2" s="13"/>
      <c r="B2" s="13"/>
      <c r="C2" s="14"/>
      <c r="D2" s="13"/>
      <c r="E2" s="24" t="s">
        <v>55</v>
      </c>
      <c r="F2" s="24"/>
      <c r="G2" s="16"/>
      <c r="H2" s="101"/>
    </row>
    <row r="3" spans="1:8" ht="15.6">
      <c r="A3" s="13"/>
      <c r="B3" s="13"/>
      <c r="C3" s="13"/>
      <c r="D3" s="13"/>
      <c r="E3" s="19" t="s">
        <v>71</v>
      </c>
      <c r="F3" s="19"/>
      <c r="G3" s="50"/>
      <c r="H3" s="102"/>
    </row>
    <row r="4" spans="1:8" ht="15.6">
      <c r="A4" s="13"/>
      <c r="B4" s="13"/>
      <c r="C4" s="13"/>
      <c r="D4" s="13"/>
      <c r="E4" s="15"/>
      <c r="F4" s="15"/>
      <c r="G4" s="15"/>
      <c r="H4" s="101"/>
    </row>
    <row r="5" spans="1:8" ht="15.6">
      <c r="A5" s="13"/>
      <c r="B5" s="13"/>
      <c r="C5" s="13"/>
      <c r="D5" s="13"/>
      <c r="E5" s="13"/>
      <c r="F5" s="13"/>
      <c r="G5" s="13"/>
      <c r="H5" s="101"/>
    </row>
    <row r="6" spans="1:8" ht="15.6">
      <c r="A6" s="13"/>
      <c r="B6" s="13"/>
      <c r="C6" s="13"/>
      <c r="D6" s="13"/>
      <c r="E6" s="13"/>
      <c r="F6" s="13"/>
      <c r="G6" s="13"/>
      <c r="H6" s="101"/>
    </row>
    <row r="7" spans="1:8" ht="15.6">
      <c r="A7" s="199" t="s">
        <v>44</v>
      </c>
      <c r="B7" s="199"/>
      <c r="C7" s="199"/>
      <c r="D7" s="199"/>
      <c r="E7" s="199"/>
      <c r="F7" s="199"/>
      <c r="G7" s="199"/>
      <c r="H7" s="101"/>
    </row>
    <row r="8" spans="1:8" ht="15.6">
      <c r="A8" s="129" t="s">
        <v>43</v>
      </c>
      <c r="B8" s="129"/>
      <c r="C8" s="129"/>
      <c r="D8" s="129"/>
      <c r="E8" s="129"/>
      <c r="F8" s="129"/>
      <c r="G8" s="129"/>
      <c r="H8" s="101"/>
    </row>
    <row r="9" spans="1:8" ht="15.6">
      <c r="A9" s="129" t="s">
        <v>6</v>
      </c>
      <c r="B9" s="129"/>
      <c r="C9" s="129"/>
      <c r="D9" s="129"/>
      <c r="E9" s="129"/>
      <c r="F9" s="129"/>
      <c r="G9" s="129"/>
      <c r="H9" s="101"/>
    </row>
    <row r="10" spans="1:8" ht="15.6">
      <c r="A10" s="129" t="s">
        <v>49</v>
      </c>
      <c r="B10" s="129"/>
      <c r="C10" s="129"/>
      <c r="D10" s="129"/>
      <c r="E10" s="129"/>
      <c r="F10" s="129"/>
      <c r="G10" s="129"/>
      <c r="H10" s="103"/>
    </row>
    <row r="11" spans="1:8" ht="15.6">
      <c r="A11" s="129" t="s">
        <v>73</v>
      </c>
      <c r="B11" s="129"/>
      <c r="C11" s="129"/>
      <c r="D11" s="129"/>
      <c r="E11" s="129"/>
      <c r="F11" s="129"/>
      <c r="G11" s="129"/>
      <c r="H11" s="101"/>
    </row>
    <row r="12" spans="1:8" ht="15.6">
      <c r="A12" s="13"/>
      <c r="B12" s="13"/>
      <c r="C12" s="13"/>
      <c r="D12" s="13"/>
      <c r="E12" s="13"/>
      <c r="F12" s="13"/>
      <c r="G12" s="13"/>
    </row>
    <row r="13" spans="1:8" ht="15.6" customHeight="1">
      <c r="A13" s="195" t="s">
        <v>8</v>
      </c>
      <c r="B13" s="196"/>
      <c r="C13" s="196"/>
      <c r="D13" s="197"/>
      <c r="E13" s="207" t="s">
        <v>7</v>
      </c>
      <c r="F13" s="207"/>
      <c r="G13" s="208" t="s">
        <v>26</v>
      </c>
    </row>
    <row r="14" spans="1:8" ht="33" customHeight="1">
      <c r="A14" s="198"/>
      <c r="B14" s="199"/>
      <c r="C14" s="199"/>
      <c r="D14" s="200"/>
      <c r="E14" s="210" t="s">
        <v>67</v>
      </c>
      <c r="F14" s="211"/>
      <c r="G14" s="209"/>
    </row>
    <row r="15" spans="1:8" ht="18" customHeight="1">
      <c r="A15" s="201"/>
      <c r="B15" s="202"/>
      <c r="C15" s="202"/>
      <c r="D15" s="203"/>
      <c r="E15" s="54" t="s">
        <v>10</v>
      </c>
      <c r="F15" s="52" t="s">
        <v>9</v>
      </c>
      <c r="G15" s="52" t="s">
        <v>10</v>
      </c>
    </row>
    <row r="16" spans="1:8" ht="26.4" customHeight="1">
      <c r="A16" s="212" t="s">
        <v>31</v>
      </c>
      <c r="B16" s="213"/>
      <c r="C16" s="213"/>
      <c r="D16" s="214"/>
      <c r="E16" s="88">
        <f>F16*G33</f>
        <v>178.44</v>
      </c>
      <c r="F16" s="89">
        <f>F17+F18+F24+F25+F23</f>
        <v>0.5948</v>
      </c>
      <c r="G16" s="88">
        <f t="shared" ref="G16:G30" si="0">E16</f>
        <v>178.44</v>
      </c>
    </row>
    <row r="17" spans="1:9" ht="15.6">
      <c r="A17" s="204" t="s">
        <v>18</v>
      </c>
      <c r="B17" s="205"/>
      <c r="C17" s="205"/>
      <c r="D17" s="206"/>
      <c r="E17" s="86">
        <f>F17*G33</f>
        <v>114</v>
      </c>
      <c r="F17" s="87">
        <v>0.38</v>
      </c>
      <c r="G17" s="86">
        <f t="shared" si="0"/>
        <v>114</v>
      </c>
      <c r="H17" s="104">
        <f>60%-F17-F18-F24-F25-F23</f>
        <v>5.1999999999999998E-3</v>
      </c>
    </row>
    <row r="18" spans="1:9" ht="15.6" hidden="1">
      <c r="A18" s="204" t="s">
        <v>19</v>
      </c>
      <c r="B18" s="205"/>
      <c r="C18" s="205"/>
      <c r="D18" s="206"/>
      <c r="E18" s="86">
        <f>E20+E22+E21</f>
        <v>0</v>
      </c>
      <c r="F18" s="87">
        <f>F20+F21+F22</f>
        <v>0</v>
      </c>
      <c r="G18" s="86">
        <f>E18</f>
        <v>0</v>
      </c>
    </row>
    <row r="19" spans="1:9" ht="15.6">
      <c r="A19" s="187" t="s">
        <v>30</v>
      </c>
      <c r="B19" s="188"/>
      <c r="C19" s="188"/>
      <c r="D19" s="189"/>
      <c r="E19" s="65"/>
      <c r="F19" s="66"/>
      <c r="G19" s="76"/>
      <c r="H19" s="104"/>
    </row>
    <row r="20" spans="1:9" ht="15.6" hidden="1">
      <c r="A20" s="171" t="s">
        <v>45</v>
      </c>
      <c r="B20" s="171"/>
      <c r="C20" s="171"/>
      <c r="D20" s="171"/>
      <c r="E20" s="65">
        <f>G33*F20</f>
        <v>0</v>
      </c>
      <c r="F20" s="66">
        <v>0</v>
      </c>
      <c r="G20" s="76">
        <f t="shared" si="0"/>
        <v>0</v>
      </c>
    </row>
    <row r="21" spans="1:9" ht="15.6" hidden="1">
      <c r="A21" s="171" t="s">
        <v>46</v>
      </c>
      <c r="B21" s="171"/>
      <c r="C21" s="171"/>
      <c r="D21" s="171"/>
      <c r="E21" s="65">
        <f>G33*F21</f>
        <v>0</v>
      </c>
      <c r="F21" s="66">
        <v>0</v>
      </c>
      <c r="G21" s="76">
        <f t="shared" si="0"/>
        <v>0</v>
      </c>
    </row>
    <row r="22" spans="1:9" ht="15.6" hidden="1">
      <c r="A22" s="171" t="s">
        <v>40</v>
      </c>
      <c r="B22" s="171"/>
      <c r="C22" s="171"/>
      <c r="D22" s="171"/>
      <c r="E22" s="65">
        <f>G33*F22</f>
        <v>0</v>
      </c>
      <c r="F22" s="66">
        <v>0</v>
      </c>
      <c r="G22" s="76">
        <f t="shared" si="0"/>
        <v>0</v>
      </c>
    </row>
    <row r="23" spans="1:9" ht="30" customHeight="1">
      <c r="A23" s="194" t="s">
        <v>27</v>
      </c>
      <c r="B23" s="194"/>
      <c r="C23" s="194"/>
      <c r="D23" s="194"/>
      <c r="E23" s="82">
        <f>F23*G33</f>
        <v>34.44</v>
      </c>
      <c r="F23" s="83">
        <f>F17*30.2%</f>
        <v>0.1148</v>
      </c>
      <c r="G23" s="82">
        <f t="shared" si="0"/>
        <v>34.44</v>
      </c>
      <c r="H23" s="104">
        <f>F17+F18+F23+F24+F25</f>
        <v>0.5948</v>
      </c>
    </row>
    <row r="24" spans="1:9" ht="30" hidden="1" customHeight="1">
      <c r="A24" s="194" t="s">
        <v>28</v>
      </c>
      <c r="B24" s="194"/>
      <c r="C24" s="194"/>
      <c r="D24" s="194"/>
      <c r="E24" s="82">
        <f>F24*G33</f>
        <v>0</v>
      </c>
      <c r="F24" s="83">
        <f>(F18)*30.28%</f>
        <v>0</v>
      </c>
      <c r="G24" s="82">
        <f t="shared" si="0"/>
        <v>0</v>
      </c>
    </row>
    <row r="25" spans="1:9" ht="45.9" customHeight="1">
      <c r="A25" s="215" t="s">
        <v>32</v>
      </c>
      <c r="B25" s="215"/>
      <c r="C25" s="215"/>
      <c r="D25" s="215"/>
      <c r="E25" s="84">
        <f>E27+E28</f>
        <v>30</v>
      </c>
      <c r="F25" s="85">
        <f>F27+F28</f>
        <v>0.1</v>
      </c>
      <c r="G25" s="84">
        <f t="shared" si="0"/>
        <v>30</v>
      </c>
    </row>
    <row r="26" spans="1:9" ht="18.899999999999999" customHeight="1">
      <c r="A26" s="181" t="s">
        <v>30</v>
      </c>
      <c r="B26" s="182"/>
      <c r="C26" s="182"/>
      <c r="D26" s="183"/>
      <c r="E26" s="67"/>
      <c r="F26" s="75"/>
      <c r="G26" s="76"/>
    </row>
    <row r="27" spans="1:9" ht="21" customHeight="1">
      <c r="A27" s="175" t="s">
        <v>35</v>
      </c>
      <c r="B27" s="175"/>
      <c r="C27" s="175"/>
      <c r="D27" s="175"/>
      <c r="E27" s="67">
        <f>G33*F27</f>
        <v>23.04</v>
      </c>
      <c r="F27" s="75">
        <v>7.6799999999999993E-2</v>
      </c>
      <c r="G27" s="76">
        <f>E27</f>
        <v>23.04</v>
      </c>
    </row>
    <row r="28" spans="1:9" ht="33" customHeight="1">
      <c r="A28" s="175" t="s">
        <v>36</v>
      </c>
      <c r="B28" s="175"/>
      <c r="C28" s="175"/>
      <c r="D28" s="175"/>
      <c r="E28" s="67">
        <f>G33*F28</f>
        <v>6.96</v>
      </c>
      <c r="F28" s="75">
        <f>F27*30.28%-0.0001</f>
        <v>2.3199999999999998E-2</v>
      </c>
      <c r="G28" s="76">
        <f>E28</f>
        <v>6.96</v>
      </c>
    </row>
    <row r="29" spans="1:9" ht="15.6" customHeight="1">
      <c r="A29" s="216" t="s">
        <v>16</v>
      </c>
      <c r="B29" s="217"/>
      <c r="C29" s="217"/>
      <c r="D29" s="218"/>
      <c r="E29" s="88">
        <f>F29*G33</f>
        <v>0.69</v>
      </c>
      <c r="F29" s="89">
        <f>'расчет коммун услуг'!K17</f>
        <v>2.3E-3</v>
      </c>
      <c r="G29" s="88">
        <f t="shared" si="0"/>
        <v>0.69</v>
      </c>
      <c r="I29" s="34"/>
    </row>
    <row r="30" spans="1:9" ht="15.75" customHeight="1">
      <c r="A30" s="90" t="s">
        <v>24</v>
      </c>
      <c r="B30" s="91"/>
      <c r="C30" s="91"/>
      <c r="D30" s="91"/>
      <c r="E30" s="88">
        <f>G33*F30</f>
        <v>20.16</v>
      </c>
      <c r="F30" s="89">
        <f>'расчет коммун услуг'!K16</f>
        <v>6.7199999999999996E-2</v>
      </c>
      <c r="G30" s="88">
        <f t="shared" si="0"/>
        <v>20.16</v>
      </c>
    </row>
    <row r="31" spans="1:9" s="64" customFormat="1" ht="31.5" customHeight="1">
      <c r="A31" s="212" t="s">
        <v>33</v>
      </c>
      <c r="B31" s="213"/>
      <c r="C31" s="213"/>
      <c r="D31" s="214"/>
      <c r="E31" s="88">
        <f>G33*F31</f>
        <v>100.71</v>
      </c>
      <c r="F31" s="89">
        <f>F33-F16-F29-F30</f>
        <v>0.3357</v>
      </c>
      <c r="G31" s="88">
        <f>E31</f>
        <v>100.71</v>
      </c>
      <c r="H31" s="105"/>
    </row>
    <row r="32" spans="1:9" ht="15.6">
      <c r="A32" s="187"/>
      <c r="B32" s="188"/>
      <c r="C32" s="188"/>
      <c r="D32" s="189"/>
      <c r="E32" s="67"/>
      <c r="F32" s="68"/>
      <c r="G32" s="65"/>
    </row>
    <row r="33" spans="1:9" ht="15.6">
      <c r="A33" s="131" t="s">
        <v>11</v>
      </c>
      <c r="B33" s="131"/>
      <c r="C33" s="131"/>
      <c r="D33" s="131"/>
      <c r="E33" s="69">
        <f>E16+E29+E30+E31</f>
        <v>300</v>
      </c>
      <c r="F33" s="70">
        <v>1</v>
      </c>
      <c r="G33" s="69">
        <v>300</v>
      </c>
      <c r="H33" s="106">
        <f>G16+G29+G30+G31</f>
        <v>300</v>
      </c>
    </row>
    <row r="34" spans="1:9">
      <c r="F34" s="34"/>
      <c r="H34" s="104">
        <f>F31+F30+F29+F16</f>
        <v>1</v>
      </c>
    </row>
    <row r="35" spans="1:9" ht="15.6" customHeight="1">
      <c r="A35" s="191" t="s">
        <v>54</v>
      </c>
      <c r="B35" s="192"/>
      <c r="C35" s="192"/>
      <c r="D35" s="192"/>
      <c r="E35" s="192"/>
      <c r="F35" s="192"/>
      <c r="G35" s="192"/>
      <c r="H35" s="192"/>
      <c r="I35" s="193"/>
    </row>
  </sheetData>
  <mergeCells count="27">
    <mergeCell ref="A29:D29"/>
    <mergeCell ref="A31:D31"/>
    <mergeCell ref="A7:G7"/>
    <mergeCell ref="E13:F13"/>
    <mergeCell ref="G13:G14"/>
    <mergeCell ref="E14:F14"/>
    <mergeCell ref="A23:D23"/>
    <mergeCell ref="A16:D16"/>
    <mergeCell ref="A10:G10"/>
    <mergeCell ref="A11:G11"/>
    <mergeCell ref="A9:G9"/>
    <mergeCell ref="A35:I35"/>
    <mergeCell ref="A8:G8"/>
    <mergeCell ref="A24:D24"/>
    <mergeCell ref="A22:D22"/>
    <mergeCell ref="A20:D20"/>
    <mergeCell ref="A13:D15"/>
    <mergeCell ref="A19:D19"/>
    <mergeCell ref="A17:D17"/>
    <mergeCell ref="A18:D18"/>
    <mergeCell ref="A21:D21"/>
    <mergeCell ref="A25:D25"/>
    <mergeCell ref="A26:D26"/>
    <mergeCell ref="A27:D27"/>
    <mergeCell ref="A28:D28"/>
    <mergeCell ref="A33:D33"/>
    <mergeCell ref="A32:D32"/>
  </mergeCells>
  <phoneticPr fontId="0" type="noConversion"/>
  <pageMargins left="0.75" right="0.25" top="1" bottom="1" header="0.5" footer="0.5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8"/>
  <sheetViews>
    <sheetView topLeftCell="A16" zoomScaleNormal="100" zoomScaleSheetLayoutView="90" workbookViewId="0">
      <selection activeCell="G26" sqref="G26:G28"/>
    </sheetView>
  </sheetViews>
  <sheetFormatPr defaultRowHeight="13.2"/>
  <cols>
    <col min="4" max="4" width="35.109375" customWidth="1"/>
    <col min="5" max="5" width="12.33203125" customWidth="1"/>
    <col min="6" max="6" width="18.33203125" customWidth="1"/>
    <col min="7" max="7" width="19.33203125" customWidth="1"/>
    <col min="8" max="8" width="10.88671875" customWidth="1"/>
    <col min="9" max="9" width="10.5546875" customWidth="1"/>
    <col min="10" max="10" width="11.44140625" customWidth="1"/>
    <col min="11" max="11" width="12.6640625" customWidth="1"/>
    <col min="12" max="12" width="11.6640625" customWidth="1"/>
    <col min="13" max="13" width="2" customWidth="1"/>
    <col min="14" max="14" width="4.6640625" hidden="1" customWidth="1"/>
  </cols>
  <sheetData>
    <row r="1" spans="1:14">
      <c r="E1" t="s">
        <v>17</v>
      </c>
    </row>
    <row r="2" spans="1:14" ht="15.6">
      <c r="A2" s="19"/>
      <c r="B2" s="19"/>
      <c r="C2" s="20"/>
      <c r="D2" s="19"/>
      <c r="E2" s="24" t="s">
        <v>52</v>
      </c>
      <c r="F2" s="24"/>
      <c r="G2" s="24"/>
      <c r="H2" s="24"/>
      <c r="I2" s="24"/>
      <c r="J2" s="24"/>
      <c r="K2" s="21"/>
      <c r="L2" s="21"/>
      <c r="M2" s="21"/>
      <c r="N2" s="21"/>
    </row>
    <row r="3" spans="1:14" ht="15.6">
      <c r="A3" s="19"/>
      <c r="B3" s="19"/>
      <c r="C3" s="20"/>
      <c r="D3" s="19"/>
      <c r="E3" s="24" t="s">
        <v>55</v>
      </c>
      <c r="F3" s="24"/>
      <c r="G3" s="24"/>
      <c r="H3" s="24"/>
      <c r="I3" s="24"/>
      <c r="J3" s="24"/>
      <c r="K3" s="21"/>
      <c r="L3" s="21"/>
      <c r="M3" s="21"/>
      <c r="N3" s="21"/>
    </row>
    <row r="4" spans="1:14" ht="15.6">
      <c r="A4" s="19"/>
      <c r="B4" s="19"/>
      <c r="C4" s="20"/>
      <c r="D4" s="19"/>
      <c r="E4" s="19" t="s">
        <v>71</v>
      </c>
      <c r="F4" s="19"/>
      <c r="G4" s="19"/>
      <c r="H4" s="19"/>
      <c r="I4" s="19"/>
      <c r="J4" s="19"/>
      <c r="K4" s="19"/>
      <c r="L4" s="19"/>
      <c r="M4" s="19"/>
      <c r="N4" s="19"/>
    </row>
    <row r="5" spans="1:14" ht="15.6">
      <c r="A5" s="19"/>
      <c r="B5" s="19"/>
      <c r="C5" s="19"/>
      <c r="D5" s="19"/>
      <c r="E5" s="24"/>
      <c r="F5" s="24"/>
      <c r="G5" s="51"/>
      <c r="H5" s="51"/>
      <c r="I5" s="51"/>
      <c r="K5" s="19"/>
      <c r="L5" s="19"/>
      <c r="M5" s="19"/>
      <c r="N5" s="19"/>
    </row>
    <row r="6" spans="1:14" ht="15.6">
      <c r="A6" s="19"/>
      <c r="B6" s="19"/>
      <c r="C6" s="19"/>
      <c r="D6" s="19"/>
      <c r="E6" s="24"/>
      <c r="F6" s="24"/>
      <c r="G6" s="24"/>
      <c r="H6" s="24"/>
      <c r="I6" s="24"/>
      <c r="K6" s="21"/>
      <c r="L6" s="21"/>
      <c r="M6" s="21"/>
      <c r="N6" s="21"/>
    </row>
    <row r="7" spans="1:14" ht="15.6">
      <c r="A7" s="19" t="s">
        <v>41</v>
      </c>
      <c r="B7" s="19"/>
      <c r="C7" s="19"/>
      <c r="D7" s="126" t="s">
        <v>42</v>
      </c>
      <c r="E7" s="126"/>
      <c r="F7" s="126"/>
      <c r="G7" s="19"/>
      <c r="H7" s="19"/>
      <c r="I7" s="19"/>
      <c r="J7" s="19"/>
      <c r="K7" s="19"/>
      <c r="L7" s="19"/>
      <c r="M7" s="19"/>
      <c r="N7" s="19"/>
    </row>
    <row r="8" spans="1:14" ht="15.6">
      <c r="A8" s="19"/>
      <c r="B8" s="19"/>
      <c r="C8" s="19"/>
      <c r="D8" s="126"/>
      <c r="E8" s="126"/>
      <c r="F8" s="126"/>
      <c r="G8" s="19"/>
      <c r="H8" s="19"/>
      <c r="I8" s="19"/>
      <c r="J8" s="19"/>
      <c r="K8" s="22"/>
      <c r="L8" s="22"/>
      <c r="M8" s="22"/>
      <c r="N8" s="22"/>
    </row>
    <row r="9" spans="1:14" ht="15.6">
      <c r="A9" s="155" t="s">
        <v>6</v>
      </c>
      <c r="B9" s="155"/>
      <c r="C9" s="155"/>
      <c r="D9" s="155"/>
      <c r="E9" s="155"/>
      <c r="F9" s="155"/>
      <c r="G9" s="155"/>
      <c r="H9" s="24"/>
      <c r="I9" s="24"/>
      <c r="J9" s="23"/>
      <c r="K9" s="24"/>
      <c r="L9" s="24"/>
      <c r="M9" s="24"/>
      <c r="N9" s="24"/>
    </row>
    <row r="10" spans="1:14" ht="16.5" customHeight="1">
      <c r="A10" s="156" t="s">
        <v>51</v>
      </c>
      <c r="B10" s="156"/>
      <c r="C10" s="156"/>
      <c r="D10" s="156"/>
      <c r="E10" s="156"/>
      <c r="F10" s="156"/>
      <c r="G10" s="156"/>
      <c r="H10" s="49"/>
      <c r="I10" s="24"/>
      <c r="J10" s="24"/>
      <c r="K10" s="24"/>
      <c r="L10" s="24"/>
      <c r="M10" s="24"/>
      <c r="N10" s="24"/>
    </row>
    <row r="11" spans="1:14" ht="15.6">
      <c r="A11" s="139" t="s">
        <v>73</v>
      </c>
      <c r="B11" s="139"/>
      <c r="C11" s="139"/>
      <c r="D11" s="139"/>
      <c r="E11" s="139"/>
      <c r="F11" s="139"/>
      <c r="G11" s="139"/>
      <c r="H11" s="24"/>
      <c r="I11" s="24"/>
      <c r="J11" s="24"/>
      <c r="K11" s="24"/>
      <c r="L11" s="24"/>
      <c r="M11" s="24"/>
      <c r="N11" s="24"/>
    </row>
    <row r="12" spans="1:14" ht="16.2" thickBot="1">
      <c r="A12" s="25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16.2" thickBot="1">
      <c r="A13" s="135" t="s">
        <v>34</v>
      </c>
      <c r="B13" s="136"/>
      <c r="C13" s="136"/>
      <c r="D13" s="137"/>
      <c r="E13" s="169" t="s">
        <v>12</v>
      </c>
      <c r="F13" s="170"/>
      <c r="G13" s="23"/>
      <c r="H13" s="23"/>
      <c r="I13" s="24"/>
      <c r="J13" s="21"/>
      <c r="K13" s="21"/>
      <c r="L13" s="21"/>
    </row>
    <row r="14" spans="1:14" ht="15.6">
      <c r="A14" s="138"/>
      <c r="B14" s="139"/>
      <c r="C14" s="139"/>
      <c r="D14" s="140"/>
      <c r="E14" s="144" t="s">
        <v>68</v>
      </c>
      <c r="F14" s="145"/>
      <c r="G14" s="23"/>
      <c r="H14" s="23"/>
      <c r="I14" s="23"/>
      <c r="J14" s="19"/>
      <c r="K14" s="19"/>
      <c r="L14" s="19"/>
    </row>
    <row r="15" spans="1:14" ht="15.6">
      <c r="A15" s="138"/>
      <c r="B15" s="139"/>
      <c r="C15" s="139"/>
      <c r="D15" s="140"/>
      <c r="E15" s="146"/>
      <c r="F15" s="147"/>
      <c r="G15" s="26"/>
      <c r="H15" s="26"/>
      <c r="I15" s="19"/>
      <c r="K15" s="21"/>
    </row>
    <row r="16" spans="1:14" ht="16.2" thickBot="1">
      <c r="A16" s="141"/>
      <c r="B16" s="142"/>
      <c r="C16" s="142"/>
      <c r="D16" s="143"/>
      <c r="E16" s="148"/>
      <c r="F16" s="149"/>
      <c r="G16" s="23"/>
      <c r="H16" s="23"/>
      <c r="I16" s="23"/>
      <c r="K16" s="19"/>
    </row>
    <row r="17" spans="1:12" ht="15.6">
      <c r="A17" s="17" t="s">
        <v>13</v>
      </c>
      <c r="B17" s="17"/>
      <c r="C17" s="27"/>
      <c r="D17" s="28"/>
      <c r="E17" s="165">
        <v>300</v>
      </c>
      <c r="F17" s="166"/>
      <c r="G17" s="26"/>
      <c r="H17" s="26"/>
      <c r="I17" s="26"/>
      <c r="K17" s="21"/>
    </row>
    <row r="18" spans="1:12" ht="15.6">
      <c r="A18" s="35" t="s">
        <v>14</v>
      </c>
      <c r="B18" s="35"/>
      <c r="C18" s="36"/>
      <c r="D18" s="37"/>
      <c r="E18" s="167">
        <v>4</v>
      </c>
      <c r="F18" s="168"/>
      <c r="G18" s="26"/>
      <c r="H18" s="26"/>
      <c r="I18" s="26"/>
      <c r="J18" s="19"/>
      <c r="K18" s="19"/>
      <c r="L18" s="19"/>
    </row>
    <row r="19" spans="1:12" ht="16.2" thickBot="1">
      <c r="A19" s="18" t="s">
        <v>15</v>
      </c>
      <c r="B19" s="18"/>
      <c r="C19" s="19"/>
      <c r="D19" s="38"/>
      <c r="E19" s="151">
        <v>57</v>
      </c>
      <c r="F19" s="152"/>
      <c r="G19" s="26"/>
      <c r="H19" s="26"/>
      <c r="I19" s="26"/>
    </row>
    <row r="20" spans="1:12" ht="16.2" thickBot="1">
      <c r="A20" s="162" t="s">
        <v>37</v>
      </c>
      <c r="B20" s="163"/>
      <c r="C20" s="163"/>
      <c r="D20" s="164"/>
      <c r="E20" s="153">
        <f>E17*E18*E19</f>
        <v>68400</v>
      </c>
      <c r="F20" s="154"/>
      <c r="G20" s="29"/>
      <c r="H20" s="29"/>
      <c r="I20" s="29"/>
    </row>
    <row r="21" spans="1:12" ht="16.2" thickBot="1">
      <c r="A21" s="132" t="s">
        <v>39</v>
      </c>
      <c r="B21" s="133"/>
      <c r="C21" s="133"/>
      <c r="D21" s="134"/>
      <c r="E21" s="179">
        <v>0.75</v>
      </c>
      <c r="F21" s="180"/>
      <c r="G21" s="30"/>
      <c r="H21" s="30"/>
      <c r="I21" s="24"/>
    </row>
    <row r="22" spans="1:12" ht="16.2" thickBot="1">
      <c r="A22" s="132" t="s">
        <v>38</v>
      </c>
      <c r="B22" s="133"/>
      <c r="C22" s="133"/>
      <c r="D22" s="134"/>
      <c r="E22" s="153">
        <f>E20*E21</f>
        <v>51300</v>
      </c>
      <c r="F22" s="154"/>
      <c r="G22" s="29"/>
      <c r="H22" s="29"/>
      <c r="I22" s="24"/>
    </row>
    <row r="23" spans="1:12" ht="16.2" thickBot="1">
      <c r="A23" s="132" t="s">
        <v>72</v>
      </c>
      <c r="B23" s="133"/>
      <c r="C23" s="133"/>
      <c r="D23" s="134"/>
      <c r="E23" s="153">
        <f>E22*9</f>
        <v>461700</v>
      </c>
      <c r="F23" s="154"/>
      <c r="G23" s="29"/>
      <c r="H23" s="29"/>
      <c r="I23" s="24"/>
    </row>
    <row r="24" spans="1:12" ht="15.6">
      <c r="A24" s="19"/>
      <c r="B24" s="19"/>
      <c r="C24" s="19"/>
      <c r="D24" s="19"/>
      <c r="E24" s="29"/>
      <c r="F24" s="39"/>
      <c r="G24" s="29"/>
      <c r="H24" s="29"/>
      <c r="I24" s="24"/>
    </row>
    <row r="25" spans="1:12" ht="15.6">
      <c r="A25" s="18"/>
      <c r="B25" s="19"/>
      <c r="C25" s="19"/>
      <c r="D25" s="19"/>
      <c r="E25" s="71"/>
      <c r="F25" s="19"/>
      <c r="G25" s="19"/>
      <c r="H25" s="19"/>
      <c r="I25" s="19"/>
    </row>
    <row r="26" spans="1:12" ht="12.75" customHeight="1">
      <c r="A26" s="190" t="s">
        <v>8</v>
      </c>
      <c r="B26" s="190"/>
      <c r="C26" s="190"/>
      <c r="D26" s="190"/>
      <c r="E26" s="157" t="s">
        <v>9</v>
      </c>
      <c r="F26" s="158" t="s">
        <v>25</v>
      </c>
      <c r="G26" s="159" t="str">
        <f>A11</f>
        <v xml:space="preserve"> с  01.09.2023 г. по 31.05.2024 г.</v>
      </c>
    </row>
    <row r="27" spans="1:12" ht="12.75" customHeight="1">
      <c r="A27" s="190"/>
      <c r="B27" s="190"/>
      <c r="C27" s="190"/>
      <c r="D27" s="190"/>
      <c r="E27" s="157"/>
      <c r="F27" s="158"/>
      <c r="G27" s="160"/>
    </row>
    <row r="28" spans="1:12" ht="21" customHeight="1">
      <c r="A28" s="190"/>
      <c r="B28" s="190"/>
      <c r="C28" s="190"/>
      <c r="D28" s="190"/>
      <c r="E28" s="157"/>
      <c r="F28" s="158"/>
      <c r="G28" s="161"/>
    </row>
    <row r="29" spans="1:12" ht="15" customHeight="1">
      <c r="A29" s="176" t="s">
        <v>31</v>
      </c>
      <c r="B29" s="177"/>
      <c r="C29" s="177"/>
      <c r="D29" s="178"/>
      <c r="E29" s="77">
        <f>'Калькуляция-ГИА'!F16</f>
        <v>0.5948</v>
      </c>
      <c r="F29" s="78">
        <f>E22*E29</f>
        <v>30513.24</v>
      </c>
      <c r="G29" s="78">
        <f>E29*E23</f>
        <v>274619.15999999997</v>
      </c>
    </row>
    <row r="30" spans="1:12" ht="15.6">
      <c r="A30" s="184" t="s">
        <v>18</v>
      </c>
      <c r="B30" s="185"/>
      <c r="C30" s="185"/>
      <c r="D30" s="186"/>
      <c r="E30" s="97">
        <f>'Калькуляция-ГИА'!F17</f>
        <v>0.38</v>
      </c>
      <c r="F30" s="96">
        <f>E22*E30</f>
        <v>19494</v>
      </c>
      <c r="G30" s="95">
        <f>E23*E30</f>
        <v>175446</v>
      </c>
    </row>
    <row r="31" spans="1:12" ht="15.6" hidden="1">
      <c r="A31" s="184" t="s">
        <v>19</v>
      </c>
      <c r="B31" s="185"/>
      <c r="C31" s="185"/>
      <c r="D31" s="186"/>
      <c r="E31" s="97">
        <f>'калькул-школа'!F18</f>
        <v>0</v>
      </c>
      <c r="F31" s="96">
        <f>E31*E22</f>
        <v>0</v>
      </c>
      <c r="G31" s="95">
        <f>E31*E23</f>
        <v>0</v>
      </c>
    </row>
    <row r="32" spans="1:12" ht="15.6" hidden="1">
      <c r="A32" s="187" t="s">
        <v>30</v>
      </c>
      <c r="B32" s="188"/>
      <c r="C32" s="188"/>
      <c r="D32" s="189"/>
      <c r="E32" s="97">
        <f>E33+E35</f>
        <v>0</v>
      </c>
      <c r="F32" s="96">
        <f>E32*E22</f>
        <v>0</v>
      </c>
      <c r="G32" s="95">
        <f>E32*E23</f>
        <v>0</v>
      </c>
    </row>
    <row r="33" spans="1:14" ht="15.6" hidden="1">
      <c r="A33" s="171" t="s">
        <v>47</v>
      </c>
      <c r="B33" s="171"/>
      <c r="C33" s="171"/>
      <c r="D33" s="171"/>
      <c r="E33" s="97">
        <f>'калькул-школа'!F20</f>
        <v>0</v>
      </c>
      <c r="F33" s="96">
        <f>E33*E22</f>
        <v>0</v>
      </c>
      <c r="G33" s="95">
        <f>E33*E23</f>
        <v>0</v>
      </c>
    </row>
    <row r="34" spans="1:14" ht="15.6" hidden="1">
      <c r="A34" s="171" t="s">
        <v>48</v>
      </c>
      <c r="B34" s="171"/>
      <c r="C34" s="171"/>
      <c r="D34" s="171"/>
      <c r="E34" s="97">
        <f>'калькул-школа'!F21</f>
        <v>0</v>
      </c>
      <c r="F34" s="96">
        <f>E34*E22</f>
        <v>0</v>
      </c>
      <c r="G34" s="95">
        <f>E34*E23</f>
        <v>0</v>
      </c>
    </row>
    <row r="35" spans="1:14" ht="15.6" hidden="1">
      <c r="A35" s="171" t="s">
        <v>40</v>
      </c>
      <c r="B35" s="171"/>
      <c r="C35" s="171"/>
      <c r="D35" s="171"/>
      <c r="E35" s="97">
        <f>'калькул-школа'!F22</f>
        <v>0</v>
      </c>
      <c r="F35" s="96">
        <f>E35*E22</f>
        <v>0</v>
      </c>
      <c r="G35" s="95">
        <f>E35*E23</f>
        <v>0</v>
      </c>
    </row>
    <row r="36" spans="1:14" ht="30.6" customHeight="1">
      <c r="A36" s="150" t="s">
        <v>27</v>
      </c>
      <c r="B36" s="150"/>
      <c r="C36" s="150"/>
      <c r="D36" s="150"/>
      <c r="E36" s="97">
        <f>'Калькуляция-ГИА'!F23</f>
        <v>0.1148</v>
      </c>
      <c r="F36" s="96">
        <f>E36*E22</f>
        <v>5889.24</v>
      </c>
      <c r="G36" s="95">
        <f>E36*E23</f>
        <v>53003.16</v>
      </c>
    </row>
    <row r="37" spans="1:14" ht="28.5" hidden="1" customHeight="1">
      <c r="A37" s="150" t="s">
        <v>28</v>
      </c>
      <c r="B37" s="150"/>
      <c r="C37" s="150"/>
      <c r="D37" s="150"/>
      <c r="E37" s="97">
        <f>'калькул-школа'!F24</f>
        <v>0</v>
      </c>
      <c r="F37" s="96">
        <f>E37*E22</f>
        <v>0</v>
      </c>
      <c r="G37" s="95">
        <f>E37*E23</f>
        <v>0</v>
      </c>
    </row>
    <row r="38" spans="1:14" s="64" customFormat="1" ht="44.4" customHeight="1">
      <c r="A38" s="175" t="s">
        <v>32</v>
      </c>
      <c r="B38" s="175"/>
      <c r="C38" s="175"/>
      <c r="D38" s="175"/>
      <c r="E38" s="97">
        <f>'Калькуляция-ГИА'!F25</f>
        <v>0.1</v>
      </c>
      <c r="F38" s="96">
        <f>E38*E22</f>
        <v>5130</v>
      </c>
      <c r="G38" s="95">
        <f>E38*E23</f>
        <v>46170</v>
      </c>
    </row>
    <row r="39" spans="1:14" s="64" customFormat="1" ht="21.6" customHeight="1">
      <c r="A39" s="181" t="s">
        <v>30</v>
      </c>
      <c r="B39" s="182"/>
      <c r="C39" s="182"/>
      <c r="D39" s="183"/>
      <c r="E39" s="97"/>
      <c r="F39" s="96"/>
      <c r="G39" s="95"/>
    </row>
    <row r="40" spans="1:14" s="64" customFormat="1" ht="20.399999999999999" customHeight="1">
      <c r="A40" s="175" t="s">
        <v>35</v>
      </c>
      <c r="B40" s="175"/>
      <c r="C40" s="175"/>
      <c r="D40" s="175"/>
      <c r="E40" s="97">
        <f>'Калькуляция-ГИА'!F27</f>
        <v>7.6799999999999993E-2</v>
      </c>
      <c r="F40" s="96">
        <f>E40*E22</f>
        <v>3939.84</v>
      </c>
      <c r="G40" s="95">
        <f>E40*E23</f>
        <v>35458.559999999998</v>
      </c>
    </row>
    <row r="41" spans="1:14" s="64" customFormat="1" ht="31.5" customHeight="1">
      <c r="A41" s="175" t="s">
        <v>36</v>
      </c>
      <c r="B41" s="175"/>
      <c r="C41" s="175"/>
      <c r="D41" s="175"/>
      <c r="E41" s="97">
        <f>'Калькуляция-ГИА'!F28</f>
        <v>2.3199999999999998E-2</v>
      </c>
      <c r="F41" s="96">
        <f>E41*E22</f>
        <v>1190.1600000000001</v>
      </c>
      <c r="G41" s="95">
        <f>E41*E23</f>
        <v>10711.44</v>
      </c>
    </row>
    <row r="42" spans="1:14" ht="15.9" customHeight="1">
      <c r="A42" s="172" t="s">
        <v>16</v>
      </c>
      <c r="B42" s="173"/>
      <c r="C42" s="173"/>
      <c r="D42" s="174"/>
      <c r="E42" s="77">
        <f>'Калькуляция-ГИА'!F29</f>
        <v>2.3E-3</v>
      </c>
      <c r="F42" s="78">
        <f>E42*E22</f>
        <v>117.99</v>
      </c>
      <c r="G42" s="78">
        <f>E42*E23</f>
        <v>1061.9100000000001</v>
      </c>
    </row>
    <row r="43" spans="1:14" ht="15.9" customHeight="1">
      <c r="A43" s="79" t="s">
        <v>24</v>
      </c>
      <c r="B43" s="80"/>
      <c r="C43" s="80"/>
      <c r="D43" s="80"/>
      <c r="E43" s="77">
        <f>'Калькуляция-ГИА'!F30</f>
        <v>6.7199999999999996E-2</v>
      </c>
      <c r="F43" s="78">
        <f>E43*E22</f>
        <v>3447.36</v>
      </c>
      <c r="G43" s="78">
        <f>E43*E23</f>
        <v>31026.240000000002</v>
      </c>
    </row>
    <row r="44" spans="1:14" ht="27.9" customHeight="1">
      <c r="A44" s="127" t="s">
        <v>33</v>
      </c>
      <c r="B44" s="128"/>
      <c r="C44" s="128"/>
      <c r="D44" s="128"/>
      <c r="E44" s="77">
        <f>'Калькуляция-ГИА'!F31</f>
        <v>0.3357</v>
      </c>
      <c r="F44" s="78">
        <f>E44*E22</f>
        <v>17221.41</v>
      </c>
      <c r="G44" s="78">
        <f>E44*E23</f>
        <v>154992.69</v>
      </c>
    </row>
    <row r="45" spans="1:14" ht="15.6">
      <c r="A45" s="130"/>
      <c r="B45" s="130"/>
      <c r="C45" s="130"/>
      <c r="D45" s="130"/>
      <c r="E45" s="72"/>
      <c r="F45" s="53"/>
      <c r="G45" s="53"/>
    </row>
    <row r="46" spans="1:14" ht="15.9" customHeight="1">
      <c r="A46" s="131" t="s">
        <v>11</v>
      </c>
      <c r="B46" s="131"/>
      <c r="C46" s="131"/>
      <c r="D46" s="131"/>
      <c r="E46" s="73">
        <v>1</v>
      </c>
      <c r="F46" s="74">
        <f>F44+F43+F42+F38+F37+F36+F31+F30</f>
        <v>51300</v>
      </c>
      <c r="G46" s="74">
        <f>G44+G43+G42+G38+G37+G36+G31+G30</f>
        <v>461700</v>
      </c>
      <c r="H46" s="33"/>
      <c r="I46" s="33"/>
    </row>
    <row r="47" spans="1:14">
      <c r="A47" s="22"/>
      <c r="B47" s="22"/>
      <c r="C47" s="22"/>
      <c r="D47" s="22"/>
      <c r="E47" s="32"/>
      <c r="F47" s="22"/>
      <c r="G47" s="32"/>
      <c r="H47" s="22"/>
      <c r="I47" s="22"/>
      <c r="J47" s="22"/>
      <c r="K47" s="22"/>
      <c r="L47" s="32"/>
      <c r="M47" s="22"/>
      <c r="N47" s="22"/>
    </row>
    <row r="48" spans="1:14" ht="15.6">
      <c r="A48" s="129" t="s">
        <v>53</v>
      </c>
      <c r="B48" s="129"/>
      <c r="C48" s="129"/>
      <c r="D48" s="129"/>
      <c r="E48" s="129"/>
      <c r="F48" s="129"/>
      <c r="G48" s="129"/>
      <c r="J48" s="31"/>
      <c r="K48" s="31"/>
      <c r="L48" s="31"/>
      <c r="M48" s="31"/>
    </row>
  </sheetData>
  <mergeCells count="40">
    <mergeCell ref="A21:D21"/>
    <mergeCell ref="E21:F21"/>
    <mergeCell ref="D7:F8"/>
    <mergeCell ref="A9:G9"/>
    <mergeCell ref="A10:G10"/>
    <mergeCell ref="A11:G11"/>
    <mergeCell ref="A13:D16"/>
    <mergeCell ref="E13:F13"/>
    <mergeCell ref="E14:F16"/>
    <mergeCell ref="E17:F17"/>
    <mergeCell ref="E18:F18"/>
    <mergeCell ref="E19:F19"/>
    <mergeCell ref="A20:D20"/>
    <mergeCell ref="E20:F20"/>
    <mergeCell ref="A22:D22"/>
    <mergeCell ref="E22:F22"/>
    <mergeCell ref="A23:D23"/>
    <mergeCell ref="E23:F23"/>
    <mergeCell ref="A26:D28"/>
    <mergeCell ref="E26:E28"/>
    <mergeCell ref="F26:F28"/>
    <mergeCell ref="A39:D39"/>
    <mergeCell ref="G26:G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48:G48"/>
    <mergeCell ref="A40:D40"/>
    <mergeCell ref="A41:D41"/>
    <mergeCell ref="A42:D42"/>
    <mergeCell ref="A44:D44"/>
    <mergeCell ref="A45:D45"/>
    <mergeCell ref="A46:D46"/>
  </mergeCells>
  <pageMargins left="0.70866141732283472" right="0.35433070866141736" top="0.55118110236220474" bottom="0.98425196850393704" header="0.51181102362204722" footer="0.51181102362204722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AO35"/>
  <sheetViews>
    <sheetView topLeftCell="A13" zoomScaleNormal="100" zoomScaleSheetLayoutView="90" workbookViewId="0">
      <selection activeCell="A12" sqref="A12"/>
    </sheetView>
  </sheetViews>
  <sheetFormatPr defaultRowHeight="13.2"/>
  <cols>
    <col min="4" max="4" width="27.109375" customWidth="1"/>
    <col min="5" max="6" width="16" customWidth="1"/>
    <col min="7" max="7" width="15.109375" customWidth="1"/>
    <col min="8" max="8" width="17.44140625" style="100" customWidth="1"/>
    <col min="9" max="9" width="19.5546875" customWidth="1"/>
  </cols>
  <sheetData>
    <row r="1" spans="1:8" ht="30" customHeight="1">
      <c r="A1" s="81"/>
      <c r="B1" s="81"/>
      <c r="C1" s="81"/>
      <c r="D1" s="81"/>
      <c r="E1" s="24" t="s">
        <v>52</v>
      </c>
      <c r="F1" s="24"/>
      <c r="G1" s="81"/>
    </row>
    <row r="2" spans="1:8" ht="22.5" customHeight="1">
      <c r="A2" s="13"/>
      <c r="B2" s="13"/>
      <c r="C2" s="14"/>
      <c r="D2" s="13"/>
      <c r="E2" s="24" t="s">
        <v>60</v>
      </c>
      <c r="F2" s="24"/>
      <c r="G2" s="16"/>
      <c r="H2" s="101"/>
    </row>
    <row r="3" spans="1:8" ht="15.6">
      <c r="A3" s="13"/>
      <c r="B3" s="13"/>
      <c r="C3" s="13"/>
      <c r="D3" s="13"/>
      <c r="E3" s="19" t="s">
        <v>71</v>
      </c>
      <c r="F3" s="19"/>
      <c r="G3" s="50"/>
      <c r="H3" s="102"/>
    </row>
    <row r="4" spans="1:8" ht="15.6">
      <c r="A4" s="13"/>
      <c r="B4" s="13"/>
      <c r="C4" s="13"/>
      <c r="D4" s="13"/>
      <c r="E4" s="15"/>
      <c r="F4" s="15"/>
      <c r="G4" s="15"/>
      <c r="H4" s="101"/>
    </row>
    <row r="5" spans="1:8" ht="15.6">
      <c r="A5" s="13"/>
      <c r="B5" s="13"/>
      <c r="C5" s="13"/>
      <c r="D5" s="13"/>
      <c r="E5" s="13"/>
      <c r="F5" s="13"/>
      <c r="G5" s="13"/>
      <c r="H5" s="101"/>
    </row>
    <row r="6" spans="1:8" ht="15.6">
      <c r="A6" s="13"/>
      <c r="B6" s="13"/>
      <c r="C6" s="13"/>
      <c r="D6" s="13"/>
      <c r="E6" s="13"/>
      <c r="F6" s="13"/>
      <c r="G6" s="13"/>
      <c r="H6" s="101"/>
    </row>
    <row r="7" spans="1:8" ht="15.6">
      <c r="A7" s="199" t="s">
        <v>44</v>
      </c>
      <c r="B7" s="199"/>
      <c r="C7" s="199"/>
      <c r="D7" s="199"/>
      <c r="E7" s="199"/>
      <c r="F7" s="199"/>
      <c r="G7" s="199"/>
      <c r="H7" s="101"/>
    </row>
    <row r="8" spans="1:8" ht="15.6">
      <c r="A8" s="129" t="s">
        <v>43</v>
      </c>
      <c r="B8" s="129"/>
      <c r="C8" s="129"/>
      <c r="D8" s="129"/>
      <c r="E8" s="129"/>
      <c r="F8" s="129"/>
      <c r="G8" s="129"/>
      <c r="H8" s="101"/>
    </row>
    <row r="9" spans="1:8" ht="15.6">
      <c r="A9" s="129" t="s">
        <v>6</v>
      </c>
      <c r="B9" s="129"/>
      <c r="C9" s="129"/>
      <c r="D9" s="129"/>
      <c r="E9" s="129"/>
      <c r="F9" s="129"/>
      <c r="G9" s="129"/>
      <c r="H9" s="101"/>
    </row>
    <row r="10" spans="1:8" ht="15.6">
      <c r="A10" s="129" t="s">
        <v>49</v>
      </c>
      <c r="B10" s="129"/>
      <c r="C10" s="129"/>
      <c r="D10" s="129"/>
      <c r="E10" s="129"/>
      <c r="F10" s="129"/>
      <c r="G10" s="129"/>
      <c r="H10" s="103"/>
    </row>
    <row r="11" spans="1:8" ht="15.6">
      <c r="A11" s="129" t="s">
        <v>73</v>
      </c>
      <c r="B11" s="129"/>
      <c r="C11" s="129"/>
      <c r="D11" s="129"/>
      <c r="E11" s="129"/>
      <c r="F11" s="129"/>
      <c r="G11" s="129"/>
      <c r="H11" s="101"/>
    </row>
    <row r="12" spans="1:8" ht="15.6">
      <c r="A12" s="13"/>
      <c r="B12" s="13"/>
      <c r="C12" s="13"/>
      <c r="D12" s="13"/>
      <c r="E12" s="13"/>
      <c r="F12" s="13"/>
      <c r="G12" s="13"/>
    </row>
    <row r="13" spans="1:8" ht="15.6" customHeight="1">
      <c r="A13" s="195" t="s">
        <v>8</v>
      </c>
      <c r="B13" s="196"/>
      <c r="C13" s="196"/>
      <c r="D13" s="197"/>
      <c r="E13" s="207" t="s">
        <v>7</v>
      </c>
      <c r="F13" s="207"/>
      <c r="G13" s="208" t="s">
        <v>26</v>
      </c>
    </row>
    <row r="14" spans="1:8" ht="33" customHeight="1">
      <c r="A14" s="198"/>
      <c r="B14" s="199"/>
      <c r="C14" s="199"/>
      <c r="D14" s="200"/>
      <c r="E14" s="210" t="s">
        <v>68</v>
      </c>
      <c r="F14" s="211"/>
      <c r="G14" s="209"/>
    </row>
    <row r="15" spans="1:8" ht="18" customHeight="1">
      <c r="A15" s="201"/>
      <c r="B15" s="202"/>
      <c r="C15" s="202"/>
      <c r="D15" s="203"/>
      <c r="E15" s="54" t="s">
        <v>10</v>
      </c>
      <c r="F15" s="52" t="s">
        <v>9</v>
      </c>
      <c r="G15" s="52" t="s">
        <v>10</v>
      </c>
    </row>
    <row r="16" spans="1:8" ht="26.4" customHeight="1">
      <c r="A16" s="212" t="s">
        <v>31</v>
      </c>
      <c r="B16" s="213"/>
      <c r="C16" s="213"/>
      <c r="D16" s="214"/>
      <c r="E16" s="88">
        <f>F16*G33</f>
        <v>178.44</v>
      </c>
      <c r="F16" s="89">
        <f>F17+F18+F24+F25+F23</f>
        <v>0.5948</v>
      </c>
      <c r="G16" s="88">
        <f t="shared" ref="G16:G30" si="0">E16</f>
        <v>178.44</v>
      </c>
    </row>
    <row r="17" spans="1:41" ht="15.6">
      <c r="A17" s="204" t="s">
        <v>18</v>
      </c>
      <c r="B17" s="205"/>
      <c r="C17" s="205"/>
      <c r="D17" s="206"/>
      <c r="E17" s="86">
        <f>F17*G33</f>
        <v>114</v>
      </c>
      <c r="F17" s="87">
        <v>0.38</v>
      </c>
      <c r="G17" s="86">
        <f t="shared" si="0"/>
        <v>114</v>
      </c>
      <c r="H17" s="104">
        <f>60%-F17-F18-F24-F25-F23</f>
        <v>5.1999999999999998E-3</v>
      </c>
    </row>
    <row r="18" spans="1:41" ht="15.6" hidden="1">
      <c r="A18" s="204" t="s">
        <v>19</v>
      </c>
      <c r="B18" s="205"/>
      <c r="C18" s="205"/>
      <c r="D18" s="206"/>
      <c r="E18" s="86">
        <f>E20+E22+E21</f>
        <v>0</v>
      </c>
      <c r="F18" s="87">
        <f>F20+F21+F22</f>
        <v>0</v>
      </c>
      <c r="G18" s="86">
        <f>E18</f>
        <v>0</v>
      </c>
    </row>
    <row r="19" spans="1:41" ht="15.6">
      <c r="A19" s="187" t="s">
        <v>30</v>
      </c>
      <c r="B19" s="188"/>
      <c r="C19" s="188"/>
      <c r="D19" s="189"/>
      <c r="E19" s="65"/>
      <c r="F19" s="66"/>
      <c r="G19" s="76"/>
      <c r="H19" s="104"/>
    </row>
    <row r="20" spans="1:41" ht="15.6" hidden="1">
      <c r="A20" s="171" t="s">
        <v>45</v>
      </c>
      <c r="B20" s="171"/>
      <c r="C20" s="171"/>
      <c r="D20" s="171"/>
      <c r="E20" s="65">
        <f>G33*F20</f>
        <v>0</v>
      </c>
      <c r="F20" s="66">
        <v>0</v>
      </c>
      <c r="G20" s="76">
        <f t="shared" si="0"/>
        <v>0</v>
      </c>
    </row>
    <row r="21" spans="1:41" ht="15.6" hidden="1">
      <c r="A21" s="171" t="s">
        <v>46</v>
      </c>
      <c r="B21" s="171"/>
      <c r="C21" s="171"/>
      <c r="D21" s="171"/>
      <c r="E21" s="65">
        <f>G33*F21</f>
        <v>0</v>
      </c>
      <c r="F21" s="66">
        <v>0</v>
      </c>
      <c r="G21" s="76">
        <f t="shared" si="0"/>
        <v>0</v>
      </c>
    </row>
    <row r="22" spans="1:41" ht="15.6" hidden="1">
      <c r="A22" s="171" t="s">
        <v>40</v>
      </c>
      <c r="B22" s="171"/>
      <c r="C22" s="171"/>
      <c r="D22" s="171"/>
      <c r="E22" s="65">
        <f>G33*F22</f>
        <v>0</v>
      </c>
      <c r="F22" s="66">
        <v>0</v>
      </c>
      <c r="G22" s="76">
        <f t="shared" si="0"/>
        <v>0</v>
      </c>
    </row>
    <row r="23" spans="1:41" ht="30" customHeight="1">
      <c r="A23" s="194" t="s">
        <v>27</v>
      </c>
      <c r="B23" s="194"/>
      <c r="C23" s="194"/>
      <c r="D23" s="194"/>
      <c r="E23" s="82">
        <f>F23*G33</f>
        <v>34.44</v>
      </c>
      <c r="F23" s="83">
        <f>F17*30.2%</f>
        <v>0.1148</v>
      </c>
      <c r="G23" s="82">
        <f>E23</f>
        <v>34.44</v>
      </c>
      <c r="H23" s="104">
        <f>F17+F18+F23+F24+F25</f>
        <v>0.5948</v>
      </c>
    </row>
    <row r="24" spans="1:41" ht="30" hidden="1" customHeight="1">
      <c r="A24" s="194" t="s">
        <v>28</v>
      </c>
      <c r="B24" s="194"/>
      <c r="C24" s="194"/>
      <c r="D24" s="194"/>
      <c r="E24" s="82">
        <f>F24*G33</f>
        <v>0</v>
      </c>
      <c r="F24" s="83">
        <f>(F18)*30.28%</f>
        <v>0</v>
      </c>
      <c r="G24" s="82">
        <f t="shared" si="0"/>
        <v>0</v>
      </c>
    </row>
    <row r="25" spans="1:41" ht="45.9" customHeight="1">
      <c r="A25" s="215" t="s">
        <v>32</v>
      </c>
      <c r="B25" s="215"/>
      <c r="C25" s="215"/>
      <c r="D25" s="215"/>
      <c r="E25" s="84">
        <f>E27+E28</f>
        <v>30</v>
      </c>
      <c r="F25" s="85">
        <f>F27+F28</f>
        <v>0.1</v>
      </c>
      <c r="G25" s="84">
        <f t="shared" si="0"/>
        <v>30</v>
      </c>
    </row>
    <row r="26" spans="1:41" ht="18.899999999999999" customHeight="1">
      <c r="A26" s="181" t="s">
        <v>30</v>
      </c>
      <c r="B26" s="182"/>
      <c r="C26" s="182"/>
      <c r="D26" s="183"/>
      <c r="E26" s="67"/>
      <c r="F26" s="75"/>
      <c r="G26" s="76"/>
    </row>
    <row r="27" spans="1:41" ht="21" customHeight="1">
      <c r="A27" s="175" t="s">
        <v>35</v>
      </c>
      <c r="B27" s="175"/>
      <c r="C27" s="175"/>
      <c r="D27" s="175"/>
      <c r="E27" s="67">
        <f>G33*F27</f>
        <v>23.04</v>
      </c>
      <c r="F27" s="75">
        <v>7.6799999999999993E-2</v>
      </c>
      <c r="G27" s="76">
        <f>E27</f>
        <v>23.04</v>
      </c>
    </row>
    <row r="28" spans="1:41" ht="33" customHeight="1">
      <c r="A28" s="175" t="s">
        <v>36</v>
      </c>
      <c r="B28" s="175"/>
      <c r="C28" s="175"/>
      <c r="D28" s="175"/>
      <c r="E28" s="67">
        <f>G33*F28</f>
        <v>6.96</v>
      </c>
      <c r="F28" s="75">
        <f>F27*30.28%-0.0001</f>
        <v>2.3199999999999998E-2</v>
      </c>
      <c r="G28" s="76">
        <f>E28</f>
        <v>6.96</v>
      </c>
    </row>
    <row r="29" spans="1:41" ht="15.6" customHeight="1">
      <c r="A29" s="216" t="s">
        <v>16</v>
      </c>
      <c r="B29" s="217"/>
      <c r="C29" s="217"/>
      <c r="D29" s="218"/>
      <c r="E29" s="88">
        <f>F29*G33</f>
        <v>0.69</v>
      </c>
      <c r="F29" s="89">
        <f>'расчет коммун услуг'!K17</f>
        <v>2.3E-3</v>
      </c>
      <c r="G29" s="88">
        <f t="shared" si="0"/>
        <v>0.69</v>
      </c>
      <c r="I29" s="34"/>
    </row>
    <row r="30" spans="1:41" ht="15.75" customHeight="1">
      <c r="A30" s="90" t="s">
        <v>24</v>
      </c>
      <c r="B30" s="91"/>
      <c r="C30" s="91"/>
      <c r="D30" s="91"/>
      <c r="E30" s="88">
        <f>G33*F30</f>
        <v>20.16</v>
      </c>
      <c r="F30" s="89">
        <f>'расчет коммун услуг'!K16</f>
        <v>6.7199999999999996E-2</v>
      </c>
      <c r="G30" s="88">
        <f t="shared" si="0"/>
        <v>20.16</v>
      </c>
      <c r="H30" s="108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</row>
    <row r="31" spans="1:41" s="64" customFormat="1" ht="31.5" customHeight="1">
      <c r="A31" s="212" t="s">
        <v>33</v>
      </c>
      <c r="B31" s="213"/>
      <c r="C31" s="213"/>
      <c r="D31" s="214"/>
      <c r="E31" s="88">
        <f>G33*F31</f>
        <v>100.71</v>
      </c>
      <c r="F31" s="89">
        <f>F33-F16-F29-F30</f>
        <v>0.3357</v>
      </c>
      <c r="G31" s="88">
        <f>E31</f>
        <v>100.71</v>
      </c>
      <c r="H31" s="108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</row>
    <row r="32" spans="1:41" ht="15.6">
      <c r="A32" s="187"/>
      <c r="B32" s="188"/>
      <c r="C32" s="188"/>
      <c r="D32" s="189"/>
      <c r="E32" s="67"/>
      <c r="F32" s="68"/>
      <c r="G32" s="65"/>
    </row>
    <row r="33" spans="1:9" ht="15.6">
      <c r="A33" s="131" t="s">
        <v>11</v>
      </c>
      <c r="B33" s="131"/>
      <c r="C33" s="131"/>
      <c r="D33" s="131"/>
      <c r="E33" s="69">
        <f>E16+E29+E30+E31</f>
        <v>300</v>
      </c>
      <c r="F33" s="70">
        <v>1</v>
      </c>
      <c r="G33" s="69">
        <v>300</v>
      </c>
      <c r="H33" s="106">
        <f>G16+G29+G30+G31</f>
        <v>300</v>
      </c>
    </row>
    <row r="34" spans="1:9">
      <c r="F34" s="34"/>
      <c r="H34" s="104">
        <f>F31+F30+F29+F16</f>
        <v>1</v>
      </c>
    </row>
    <row r="35" spans="1:9" ht="15.6" customHeight="1">
      <c r="A35" s="191" t="s">
        <v>54</v>
      </c>
      <c r="B35" s="192"/>
      <c r="C35" s="192"/>
      <c r="D35" s="192"/>
      <c r="E35" s="192"/>
      <c r="F35" s="192"/>
      <c r="G35" s="192"/>
      <c r="H35" s="192"/>
      <c r="I35" s="193"/>
    </row>
  </sheetData>
  <mergeCells count="27">
    <mergeCell ref="A21:D21"/>
    <mergeCell ref="A7:G7"/>
    <mergeCell ref="A8:G8"/>
    <mergeCell ref="A9:G9"/>
    <mergeCell ref="A10:G10"/>
    <mergeCell ref="A11:G11"/>
    <mergeCell ref="A13:D15"/>
    <mergeCell ref="E13:F13"/>
    <mergeCell ref="G13:G14"/>
    <mergeCell ref="E14:F14"/>
    <mergeCell ref="A16:D16"/>
    <mergeCell ref="A17:D17"/>
    <mergeCell ref="A18:D18"/>
    <mergeCell ref="A19:D19"/>
    <mergeCell ref="A20:D20"/>
    <mergeCell ref="A35:I35"/>
    <mergeCell ref="A22:D22"/>
    <mergeCell ref="A23:D23"/>
    <mergeCell ref="A24:D24"/>
    <mergeCell ref="A25:D25"/>
    <mergeCell ref="A26:D26"/>
    <mergeCell ref="A27:D27"/>
    <mergeCell ref="A28:D28"/>
    <mergeCell ref="A29:D29"/>
    <mergeCell ref="A31:D31"/>
    <mergeCell ref="A32:D32"/>
    <mergeCell ref="A33:D33"/>
  </mergeCells>
  <pageMargins left="0.75" right="0.25" top="1" bottom="1" header="0.5" footer="0.5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8"/>
  <sheetViews>
    <sheetView zoomScaleNormal="100" zoomScaleSheetLayoutView="90" workbookViewId="0">
      <selection activeCell="E14" sqref="E14:F16"/>
    </sheetView>
  </sheetViews>
  <sheetFormatPr defaultRowHeight="13.2"/>
  <cols>
    <col min="4" max="4" width="35.109375" customWidth="1"/>
    <col min="5" max="5" width="12.33203125" customWidth="1"/>
    <col min="6" max="6" width="18.33203125" customWidth="1"/>
    <col min="7" max="7" width="19.33203125" customWidth="1"/>
    <col min="8" max="8" width="10.88671875" customWidth="1"/>
    <col min="9" max="9" width="10.5546875" customWidth="1"/>
    <col min="10" max="10" width="11.44140625" customWidth="1"/>
    <col min="11" max="11" width="12.6640625" customWidth="1"/>
    <col min="12" max="12" width="11.6640625" customWidth="1"/>
    <col min="13" max="13" width="2" customWidth="1"/>
    <col min="14" max="14" width="4.6640625" hidden="1" customWidth="1"/>
  </cols>
  <sheetData>
    <row r="1" spans="1:14">
      <c r="E1" t="s">
        <v>17</v>
      </c>
    </row>
    <row r="2" spans="1:14" ht="15.6">
      <c r="A2" s="19"/>
      <c r="B2" s="19"/>
      <c r="C2" s="20"/>
      <c r="D2" s="19"/>
      <c r="E2" s="24" t="s">
        <v>52</v>
      </c>
      <c r="F2" s="24"/>
      <c r="G2" s="24"/>
      <c r="H2" s="24"/>
      <c r="I2" s="24"/>
      <c r="J2" s="24"/>
      <c r="K2" s="21"/>
      <c r="L2" s="21"/>
      <c r="M2" s="21"/>
      <c r="N2" s="21"/>
    </row>
    <row r="3" spans="1:14" ht="15.6">
      <c r="A3" s="19"/>
      <c r="B3" s="19"/>
      <c r="C3" s="20"/>
      <c r="D3" s="19"/>
      <c r="E3" s="24" t="s">
        <v>55</v>
      </c>
      <c r="F3" s="24"/>
      <c r="G3" s="24"/>
      <c r="H3" s="24"/>
      <c r="I3" s="24"/>
      <c r="J3" s="24"/>
      <c r="K3" s="21"/>
      <c r="L3" s="21"/>
      <c r="M3" s="21"/>
      <c r="N3" s="21"/>
    </row>
    <row r="4" spans="1:14" ht="15.6">
      <c r="A4" s="19"/>
      <c r="B4" s="19"/>
      <c r="C4" s="20"/>
      <c r="D4" s="19"/>
      <c r="E4" s="19" t="s">
        <v>62</v>
      </c>
      <c r="F4" s="19"/>
      <c r="G4" s="19"/>
      <c r="H4" s="19"/>
      <c r="I4" s="19"/>
      <c r="J4" s="19"/>
      <c r="K4" s="19"/>
      <c r="L4" s="19"/>
      <c r="M4" s="19"/>
      <c r="N4" s="19"/>
    </row>
    <row r="5" spans="1:14" ht="15.6">
      <c r="A5" s="19"/>
      <c r="B5" s="19"/>
      <c r="C5" s="19"/>
      <c r="D5" s="19"/>
      <c r="E5" s="24"/>
      <c r="F5" s="24"/>
      <c r="G5" s="51"/>
      <c r="H5" s="51"/>
      <c r="I5" s="51"/>
      <c r="K5" s="19"/>
      <c r="L5" s="19"/>
      <c r="M5" s="19"/>
      <c r="N5" s="19"/>
    </row>
    <row r="6" spans="1:14" ht="15.6">
      <c r="A6" s="19"/>
      <c r="B6" s="19"/>
      <c r="C6" s="19"/>
      <c r="D6" s="19"/>
      <c r="E6" s="24"/>
      <c r="F6" s="24"/>
      <c r="G6" s="24"/>
      <c r="H6" s="24"/>
      <c r="I6" s="24"/>
      <c r="K6" s="21"/>
      <c r="L6" s="21"/>
      <c r="M6" s="21"/>
      <c r="N6" s="21"/>
    </row>
    <row r="7" spans="1:14" ht="15.6">
      <c r="A7" s="19" t="s">
        <v>41</v>
      </c>
      <c r="B7" s="19"/>
      <c r="C7" s="19"/>
      <c r="D7" s="126" t="s">
        <v>42</v>
      </c>
      <c r="E7" s="126"/>
      <c r="F7" s="126"/>
      <c r="G7" s="19"/>
      <c r="H7" s="19"/>
      <c r="I7" s="19"/>
      <c r="J7" s="19"/>
      <c r="K7" s="19"/>
      <c r="L7" s="19"/>
      <c r="M7" s="19"/>
      <c r="N7" s="19"/>
    </row>
    <row r="8" spans="1:14" ht="15.6">
      <c r="A8" s="19"/>
      <c r="B8" s="19"/>
      <c r="C8" s="19"/>
      <c r="D8" s="126"/>
      <c r="E8" s="126"/>
      <c r="F8" s="126"/>
      <c r="G8" s="19"/>
      <c r="H8" s="19"/>
      <c r="I8" s="19"/>
      <c r="J8" s="19"/>
      <c r="K8" s="22"/>
      <c r="L8" s="22"/>
      <c r="M8" s="22"/>
      <c r="N8" s="22"/>
    </row>
    <row r="9" spans="1:14" ht="15.6">
      <c r="A9" s="155" t="s">
        <v>6</v>
      </c>
      <c r="B9" s="155"/>
      <c r="C9" s="155"/>
      <c r="D9" s="155"/>
      <c r="E9" s="155"/>
      <c r="F9" s="155"/>
      <c r="G9" s="155"/>
      <c r="H9" s="24"/>
      <c r="I9" s="24"/>
      <c r="J9" s="23"/>
      <c r="K9" s="24"/>
      <c r="L9" s="24"/>
      <c r="M9" s="24"/>
      <c r="N9" s="24"/>
    </row>
    <row r="10" spans="1:14" ht="16.5" customHeight="1">
      <c r="A10" s="156" t="s">
        <v>51</v>
      </c>
      <c r="B10" s="156"/>
      <c r="C10" s="156"/>
      <c r="D10" s="156"/>
      <c r="E10" s="156"/>
      <c r="F10" s="156"/>
      <c r="G10" s="156"/>
      <c r="H10" s="49"/>
      <c r="I10" s="24"/>
      <c r="J10" s="24"/>
      <c r="K10" s="24"/>
      <c r="L10" s="24"/>
      <c r="M10" s="24"/>
      <c r="N10" s="24"/>
    </row>
    <row r="11" spans="1:14" ht="15.6">
      <c r="A11" s="139" t="s">
        <v>65</v>
      </c>
      <c r="B11" s="139"/>
      <c r="C11" s="139"/>
      <c r="D11" s="139"/>
      <c r="E11" s="139"/>
      <c r="F11" s="139"/>
      <c r="G11" s="139"/>
      <c r="H11" s="24"/>
      <c r="I11" s="24"/>
      <c r="J11" s="24"/>
      <c r="K11" s="24"/>
      <c r="L11" s="24"/>
      <c r="M11" s="24"/>
      <c r="N11" s="24"/>
    </row>
    <row r="12" spans="1:14" ht="16.2" thickBot="1">
      <c r="A12" s="25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16.2" thickBot="1">
      <c r="A13" s="135" t="s">
        <v>34</v>
      </c>
      <c r="B13" s="136"/>
      <c r="C13" s="136"/>
      <c r="D13" s="137"/>
      <c r="E13" s="169" t="s">
        <v>12</v>
      </c>
      <c r="F13" s="170"/>
      <c r="G13" s="23"/>
      <c r="H13" s="23"/>
      <c r="I13" s="24"/>
      <c r="J13" s="21"/>
      <c r="K13" s="21"/>
      <c r="L13" s="21"/>
    </row>
    <row r="14" spans="1:14" ht="15.6">
      <c r="A14" s="138"/>
      <c r="B14" s="139"/>
      <c r="C14" s="139"/>
      <c r="D14" s="140"/>
      <c r="E14" s="144" t="s">
        <v>69</v>
      </c>
      <c r="F14" s="145"/>
      <c r="G14" s="23"/>
      <c r="H14" s="23"/>
      <c r="I14" s="23"/>
      <c r="J14" s="19"/>
      <c r="K14" s="19"/>
      <c r="L14" s="19"/>
    </row>
    <row r="15" spans="1:14" ht="15.6">
      <c r="A15" s="138"/>
      <c r="B15" s="139"/>
      <c r="C15" s="139"/>
      <c r="D15" s="140"/>
      <c r="E15" s="146"/>
      <c r="F15" s="147"/>
      <c r="G15" s="26"/>
      <c r="H15" s="26"/>
      <c r="I15" s="19"/>
      <c r="K15" s="21"/>
    </row>
    <row r="16" spans="1:14" ht="16.2" thickBot="1">
      <c r="A16" s="141"/>
      <c r="B16" s="142"/>
      <c r="C16" s="142"/>
      <c r="D16" s="143"/>
      <c r="E16" s="148"/>
      <c r="F16" s="149"/>
      <c r="G16" s="23"/>
      <c r="H16" s="23"/>
      <c r="I16" s="23"/>
      <c r="K16" s="19"/>
    </row>
    <row r="17" spans="1:12" ht="15.6">
      <c r="A17" s="17" t="s">
        <v>13</v>
      </c>
      <c r="B17" s="17"/>
      <c r="C17" s="27"/>
      <c r="D17" s="28"/>
      <c r="E17" s="165">
        <v>150</v>
      </c>
      <c r="F17" s="166"/>
      <c r="G17" s="26"/>
      <c r="H17" s="26"/>
      <c r="I17" s="26"/>
      <c r="K17" s="21"/>
    </row>
    <row r="18" spans="1:12" ht="15.6">
      <c r="A18" s="35" t="s">
        <v>14</v>
      </c>
      <c r="B18" s="35"/>
      <c r="C18" s="36"/>
      <c r="D18" s="37"/>
      <c r="E18" s="167">
        <v>4</v>
      </c>
      <c r="F18" s="168"/>
      <c r="G18" s="26"/>
      <c r="H18" s="26"/>
      <c r="I18" s="26"/>
      <c r="J18" s="19"/>
      <c r="K18" s="19"/>
      <c r="L18" s="19"/>
    </row>
    <row r="19" spans="1:12" ht="16.2" thickBot="1">
      <c r="A19" s="18" t="s">
        <v>15</v>
      </c>
      <c r="B19" s="18"/>
      <c r="C19" s="19"/>
      <c r="D19" s="38"/>
      <c r="E19" s="151">
        <f>49+5+6</f>
        <v>60</v>
      </c>
      <c r="F19" s="152"/>
      <c r="G19" s="26"/>
      <c r="H19" s="26"/>
      <c r="I19" s="26"/>
    </row>
    <row r="20" spans="1:12" ht="16.2" thickBot="1">
      <c r="A20" s="162" t="s">
        <v>37</v>
      </c>
      <c r="B20" s="163"/>
      <c r="C20" s="163"/>
      <c r="D20" s="164"/>
      <c r="E20" s="153">
        <f>E17*E18*E19</f>
        <v>36000</v>
      </c>
      <c r="F20" s="154"/>
      <c r="G20" s="29"/>
      <c r="H20" s="29"/>
      <c r="I20" s="29"/>
    </row>
    <row r="21" spans="1:12" ht="16.2" thickBot="1">
      <c r="A21" s="132" t="s">
        <v>39</v>
      </c>
      <c r="B21" s="133"/>
      <c r="C21" s="133"/>
      <c r="D21" s="134"/>
      <c r="E21" s="179">
        <v>0.75</v>
      </c>
      <c r="F21" s="180"/>
      <c r="G21" s="30"/>
      <c r="H21" s="30"/>
      <c r="I21" s="24"/>
    </row>
    <row r="22" spans="1:12" ht="16.2" thickBot="1">
      <c r="A22" s="132" t="s">
        <v>38</v>
      </c>
      <c r="B22" s="133"/>
      <c r="C22" s="133"/>
      <c r="D22" s="134"/>
      <c r="E22" s="153">
        <f>E20*E21</f>
        <v>27000</v>
      </c>
      <c r="F22" s="154"/>
      <c r="G22" s="29"/>
      <c r="H22" s="29"/>
      <c r="I22" s="24"/>
    </row>
    <row r="23" spans="1:12" ht="16.2" thickBot="1">
      <c r="A23" s="132" t="s">
        <v>64</v>
      </c>
      <c r="B23" s="133"/>
      <c r="C23" s="133"/>
      <c r="D23" s="134"/>
      <c r="E23" s="153">
        <f>E22*8</f>
        <v>216000</v>
      </c>
      <c r="F23" s="154"/>
      <c r="G23" s="29"/>
      <c r="H23" s="29"/>
      <c r="I23" s="24"/>
    </row>
    <row r="24" spans="1:12" ht="15.6">
      <c r="A24" s="19"/>
      <c r="B24" s="19"/>
      <c r="C24" s="19"/>
      <c r="D24" s="19"/>
      <c r="E24" s="29"/>
      <c r="F24" s="39"/>
      <c r="G24" s="29"/>
      <c r="H24" s="29"/>
      <c r="I24" s="24"/>
    </row>
    <row r="25" spans="1:12" ht="15.6">
      <c r="A25" s="18"/>
      <c r="B25" s="19"/>
      <c r="C25" s="19"/>
      <c r="D25" s="19"/>
      <c r="E25" s="71"/>
      <c r="F25" s="19"/>
      <c r="G25" s="19"/>
      <c r="H25" s="19"/>
      <c r="I25" s="19"/>
    </row>
    <row r="26" spans="1:12" ht="12.75" customHeight="1">
      <c r="A26" s="190" t="s">
        <v>8</v>
      </c>
      <c r="B26" s="190"/>
      <c r="C26" s="190"/>
      <c r="D26" s="190"/>
      <c r="E26" s="157" t="s">
        <v>9</v>
      </c>
      <c r="F26" s="158" t="s">
        <v>25</v>
      </c>
      <c r="G26" s="159" t="str">
        <f>A11</f>
        <v xml:space="preserve"> с  01.10.2022 г. по 30.05.2023 г.</v>
      </c>
    </row>
    <row r="27" spans="1:12" ht="12.75" customHeight="1">
      <c r="A27" s="190"/>
      <c r="B27" s="190"/>
      <c r="C27" s="190"/>
      <c r="D27" s="190"/>
      <c r="E27" s="157"/>
      <c r="F27" s="158"/>
      <c r="G27" s="160"/>
    </row>
    <row r="28" spans="1:12" ht="21" customHeight="1">
      <c r="A28" s="190"/>
      <c r="B28" s="190"/>
      <c r="C28" s="190"/>
      <c r="D28" s="190"/>
      <c r="E28" s="157"/>
      <c r="F28" s="158"/>
      <c r="G28" s="161"/>
    </row>
    <row r="29" spans="1:12" ht="15" customHeight="1">
      <c r="A29" s="176" t="s">
        <v>31</v>
      </c>
      <c r="B29" s="177"/>
      <c r="C29" s="177"/>
      <c r="D29" s="178"/>
      <c r="E29" s="77">
        <f>'Калькуляция-ГИА'!F16</f>
        <v>0.5948</v>
      </c>
      <c r="F29" s="78">
        <f>E22*E29</f>
        <v>16059.6</v>
      </c>
      <c r="G29" s="78">
        <f>E29*E23</f>
        <v>128476.8</v>
      </c>
    </row>
    <row r="30" spans="1:12" ht="15.6">
      <c r="A30" s="184" t="s">
        <v>18</v>
      </c>
      <c r="B30" s="185"/>
      <c r="C30" s="185"/>
      <c r="D30" s="186"/>
      <c r="E30" s="97">
        <f>'Калькуль РСМШ'!F17</f>
        <v>0.38</v>
      </c>
      <c r="F30" s="96">
        <f>E22*E30</f>
        <v>10260</v>
      </c>
      <c r="G30" s="95">
        <f>E23*E30</f>
        <v>82080</v>
      </c>
    </row>
    <row r="31" spans="1:12" ht="15.6" hidden="1">
      <c r="A31" s="184" t="s">
        <v>19</v>
      </c>
      <c r="B31" s="185"/>
      <c r="C31" s="185"/>
      <c r="D31" s="186"/>
      <c r="E31" s="97">
        <f>'калькул-школа'!F18</f>
        <v>0</v>
      </c>
      <c r="F31" s="96">
        <f>E31*E22</f>
        <v>0</v>
      </c>
      <c r="G31" s="95">
        <f>E31*E23</f>
        <v>0</v>
      </c>
    </row>
    <row r="32" spans="1:12" ht="15.6" hidden="1">
      <c r="A32" s="187" t="s">
        <v>30</v>
      </c>
      <c r="B32" s="188"/>
      <c r="C32" s="188"/>
      <c r="D32" s="189"/>
      <c r="E32" s="97">
        <f>E33+E35</f>
        <v>0</v>
      </c>
      <c r="F32" s="96">
        <f>E32*E22</f>
        <v>0</v>
      </c>
      <c r="G32" s="95">
        <f>E32*E23</f>
        <v>0</v>
      </c>
    </row>
    <row r="33" spans="1:14" ht="15.6" hidden="1">
      <c r="A33" s="171" t="s">
        <v>47</v>
      </c>
      <c r="B33" s="171"/>
      <c r="C33" s="171"/>
      <c r="D33" s="171"/>
      <c r="E33" s="97">
        <f>'калькул-школа'!F20</f>
        <v>0</v>
      </c>
      <c r="F33" s="96">
        <f>E33*E22</f>
        <v>0</v>
      </c>
      <c r="G33" s="95">
        <f>E33*E23</f>
        <v>0</v>
      </c>
    </row>
    <row r="34" spans="1:14" ht="15.6" hidden="1">
      <c r="A34" s="171" t="s">
        <v>48</v>
      </c>
      <c r="B34" s="171"/>
      <c r="C34" s="171"/>
      <c r="D34" s="171"/>
      <c r="E34" s="97">
        <f>'калькул-школа'!F21</f>
        <v>0</v>
      </c>
      <c r="F34" s="96">
        <f>E34*E22</f>
        <v>0</v>
      </c>
      <c r="G34" s="95">
        <f>E34*E23</f>
        <v>0</v>
      </c>
    </row>
    <row r="35" spans="1:14" ht="15.6" hidden="1">
      <c r="A35" s="171" t="s">
        <v>40</v>
      </c>
      <c r="B35" s="171"/>
      <c r="C35" s="171"/>
      <c r="D35" s="171"/>
      <c r="E35" s="97">
        <f>'калькул-школа'!F22</f>
        <v>0</v>
      </c>
      <c r="F35" s="96">
        <f>E35*E22</f>
        <v>0</v>
      </c>
      <c r="G35" s="95">
        <f>E35*E23</f>
        <v>0</v>
      </c>
    </row>
    <row r="36" spans="1:14" ht="30.6" customHeight="1">
      <c r="A36" s="150" t="s">
        <v>27</v>
      </c>
      <c r="B36" s="150"/>
      <c r="C36" s="150"/>
      <c r="D36" s="150"/>
      <c r="E36" s="97">
        <f>'Калькуль РСМШ'!F23</f>
        <v>0.1148</v>
      </c>
      <c r="F36" s="96">
        <f>E36*E22</f>
        <v>3099.6</v>
      </c>
      <c r="G36" s="95">
        <f>E36*E23</f>
        <v>24796.799999999999</v>
      </c>
    </row>
    <row r="37" spans="1:14" ht="28.5" hidden="1" customHeight="1">
      <c r="A37" s="150" t="s">
        <v>28</v>
      </c>
      <c r="B37" s="150"/>
      <c r="C37" s="150"/>
      <c r="D37" s="150"/>
      <c r="E37" s="97">
        <f>'калькул-школа'!F24</f>
        <v>0</v>
      </c>
      <c r="F37" s="96">
        <f>E37*E22</f>
        <v>0</v>
      </c>
      <c r="G37" s="95">
        <f>E37*E23</f>
        <v>0</v>
      </c>
    </row>
    <row r="38" spans="1:14" s="64" customFormat="1" ht="44.4" customHeight="1">
      <c r="A38" s="175" t="s">
        <v>32</v>
      </c>
      <c r="B38" s="175"/>
      <c r="C38" s="175"/>
      <c r="D38" s="175"/>
      <c r="E38" s="97">
        <f>'Калькуль РСМШ'!F25</f>
        <v>0.1</v>
      </c>
      <c r="F38" s="96">
        <f>E38*E22</f>
        <v>2700</v>
      </c>
      <c r="G38" s="95">
        <f>E38*E23</f>
        <v>21600</v>
      </c>
    </row>
    <row r="39" spans="1:14" s="64" customFormat="1" ht="21.6" customHeight="1">
      <c r="A39" s="181" t="s">
        <v>30</v>
      </c>
      <c r="B39" s="182"/>
      <c r="C39" s="182"/>
      <c r="D39" s="183"/>
      <c r="E39" s="97"/>
      <c r="F39" s="96"/>
      <c r="G39" s="95"/>
    </row>
    <row r="40" spans="1:14" s="64" customFormat="1" ht="20.399999999999999" customHeight="1">
      <c r="A40" s="175" t="s">
        <v>35</v>
      </c>
      <c r="B40" s="175"/>
      <c r="C40" s="175"/>
      <c r="D40" s="175"/>
      <c r="E40" s="97">
        <f>'Калькуль РСМШ'!F27</f>
        <v>7.6799999999999993E-2</v>
      </c>
      <c r="F40" s="96">
        <f>E40*E22</f>
        <v>2073.6</v>
      </c>
      <c r="G40" s="95">
        <f>E40*E23</f>
        <v>16588.8</v>
      </c>
    </row>
    <row r="41" spans="1:14" s="64" customFormat="1" ht="31.5" customHeight="1">
      <c r="A41" s="175" t="s">
        <v>36</v>
      </c>
      <c r="B41" s="175"/>
      <c r="C41" s="175"/>
      <c r="D41" s="175"/>
      <c r="E41" s="97">
        <f>'Калькуль РСМШ'!F28</f>
        <v>2.3199999999999998E-2</v>
      </c>
      <c r="F41" s="96">
        <f>E41*E22</f>
        <v>626.4</v>
      </c>
      <c r="G41" s="95">
        <f>E41*E23</f>
        <v>5011.2</v>
      </c>
    </row>
    <row r="42" spans="1:14" ht="15.9" customHeight="1">
      <c r="A42" s="172" t="s">
        <v>16</v>
      </c>
      <c r="B42" s="173"/>
      <c r="C42" s="173"/>
      <c r="D42" s="174"/>
      <c r="E42" s="77">
        <f>'Калькуль РСМШ'!F29</f>
        <v>2.3E-3</v>
      </c>
      <c r="F42" s="78">
        <f>E42*E22</f>
        <v>62.1</v>
      </c>
      <c r="G42" s="78">
        <f>E42*E23</f>
        <v>496.8</v>
      </c>
    </row>
    <row r="43" spans="1:14" ht="15.9" customHeight="1">
      <c r="A43" s="79" t="s">
        <v>24</v>
      </c>
      <c r="B43" s="80"/>
      <c r="C43" s="80"/>
      <c r="D43" s="80"/>
      <c r="E43" s="77">
        <f>'Калькуль РСМШ'!F30</f>
        <v>6.7199999999999996E-2</v>
      </c>
      <c r="F43" s="78">
        <f>E43*E22</f>
        <v>1814.4</v>
      </c>
      <c r="G43" s="78">
        <f>E43*E23</f>
        <v>14515.2</v>
      </c>
    </row>
    <row r="44" spans="1:14" ht="27.9" customHeight="1">
      <c r="A44" s="127" t="s">
        <v>33</v>
      </c>
      <c r="B44" s="128"/>
      <c r="C44" s="128"/>
      <c r="D44" s="128"/>
      <c r="E44" s="77">
        <f>'Калькуль РСМШ'!F31</f>
        <v>0.3357</v>
      </c>
      <c r="F44" s="78">
        <f>E44*E22</f>
        <v>9063.9</v>
      </c>
      <c r="G44" s="78">
        <f>E44*E23</f>
        <v>72511.199999999997</v>
      </c>
    </row>
    <row r="45" spans="1:14" ht="15.6">
      <c r="A45" s="130"/>
      <c r="B45" s="130"/>
      <c r="C45" s="130"/>
      <c r="D45" s="130"/>
      <c r="E45" s="72"/>
      <c r="F45" s="53"/>
      <c r="G45" s="53"/>
    </row>
    <row r="46" spans="1:14" ht="15.9" customHeight="1">
      <c r="A46" s="131" t="s">
        <v>11</v>
      </c>
      <c r="B46" s="131"/>
      <c r="C46" s="131"/>
      <c r="D46" s="131"/>
      <c r="E46" s="73">
        <v>1</v>
      </c>
      <c r="F46" s="74">
        <f>F44+F43+F42+F38+F37+F36+F31+F30</f>
        <v>27000</v>
      </c>
      <c r="G46" s="74">
        <f>G44+G43+G42+G38+G37+G36+G31+G30</f>
        <v>216000</v>
      </c>
      <c r="H46" s="33"/>
      <c r="I46" s="33"/>
    </row>
    <row r="47" spans="1:14">
      <c r="A47" s="22"/>
      <c r="B47" s="22"/>
      <c r="C47" s="22"/>
      <c r="D47" s="22"/>
      <c r="E47" s="32"/>
      <c r="F47" s="22"/>
      <c r="G47" s="32"/>
      <c r="H47" s="22"/>
      <c r="I47" s="22"/>
      <c r="J47" s="22"/>
      <c r="K47" s="22"/>
      <c r="L47" s="32"/>
      <c r="M47" s="22"/>
      <c r="N47" s="22"/>
    </row>
    <row r="48" spans="1:14" ht="15.6">
      <c r="A48" s="129" t="s">
        <v>53</v>
      </c>
      <c r="B48" s="129"/>
      <c r="C48" s="129"/>
      <c r="D48" s="129"/>
      <c r="E48" s="129"/>
      <c r="F48" s="129"/>
      <c r="G48" s="129"/>
      <c r="J48" s="31"/>
      <c r="K48" s="31"/>
      <c r="L48" s="31"/>
      <c r="M48" s="31"/>
    </row>
  </sheetData>
  <mergeCells count="40">
    <mergeCell ref="A48:G48"/>
    <mergeCell ref="A40:D40"/>
    <mergeCell ref="A41:D41"/>
    <mergeCell ref="A42:D42"/>
    <mergeCell ref="A44:D44"/>
    <mergeCell ref="A45:D45"/>
    <mergeCell ref="A46:D46"/>
    <mergeCell ref="A35:D35"/>
    <mergeCell ref="A36:D36"/>
    <mergeCell ref="A37:D37"/>
    <mergeCell ref="A38:D38"/>
    <mergeCell ref="A39:D39"/>
    <mergeCell ref="A30:D30"/>
    <mergeCell ref="A31:D31"/>
    <mergeCell ref="A32:D32"/>
    <mergeCell ref="A33:D33"/>
    <mergeCell ref="A34:D34"/>
    <mergeCell ref="A26:D28"/>
    <mergeCell ref="E26:E28"/>
    <mergeCell ref="F26:F28"/>
    <mergeCell ref="G26:G28"/>
    <mergeCell ref="A29:D29"/>
    <mergeCell ref="A21:D21"/>
    <mergeCell ref="E21:F21"/>
    <mergeCell ref="A22:D22"/>
    <mergeCell ref="E22:F22"/>
    <mergeCell ref="A23:D23"/>
    <mergeCell ref="E23:F23"/>
    <mergeCell ref="E17:F17"/>
    <mergeCell ref="E18:F18"/>
    <mergeCell ref="E19:F19"/>
    <mergeCell ref="A20:D20"/>
    <mergeCell ref="E20:F20"/>
    <mergeCell ref="D7:F8"/>
    <mergeCell ref="A9:G9"/>
    <mergeCell ref="A10:G10"/>
    <mergeCell ref="A11:G11"/>
    <mergeCell ref="A13:D16"/>
    <mergeCell ref="E13:F13"/>
    <mergeCell ref="E14:F16"/>
  </mergeCells>
  <pageMargins left="0.70866141732283472" right="0.35433070866141736" top="0.55118110236220474" bottom="0.98425196850393704" header="0.51181102362204722" footer="0.51181102362204722"/>
  <pageSetup paperSize="9"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1:I35"/>
  <sheetViews>
    <sheetView topLeftCell="A10" zoomScaleNormal="100" zoomScaleSheetLayoutView="90" workbookViewId="0">
      <selection activeCell="E14" sqref="E14:F16"/>
    </sheetView>
  </sheetViews>
  <sheetFormatPr defaultRowHeight="13.2"/>
  <cols>
    <col min="4" max="4" width="27.109375" customWidth="1"/>
    <col min="5" max="6" width="16" customWidth="1"/>
    <col min="7" max="7" width="15.109375" customWidth="1"/>
    <col min="8" max="8" width="17.44140625" style="100" customWidth="1"/>
    <col min="9" max="9" width="19.5546875" customWidth="1"/>
  </cols>
  <sheetData>
    <row r="1" spans="1:8" ht="30" customHeight="1">
      <c r="A1" s="81"/>
      <c r="B1" s="81"/>
      <c r="C1" s="81"/>
      <c r="D1" s="81"/>
      <c r="E1" s="24" t="s">
        <v>52</v>
      </c>
      <c r="F1" s="24"/>
      <c r="G1" s="81"/>
    </row>
    <row r="2" spans="1:8" ht="22.5" customHeight="1">
      <c r="A2" s="13"/>
      <c r="B2" s="13"/>
      <c r="C2" s="14"/>
      <c r="D2" s="13"/>
      <c r="E2" s="24" t="s">
        <v>60</v>
      </c>
      <c r="F2" s="24"/>
      <c r="G2" s="16"/>
      <c r="H2" s="101"/>
    </row>
    <row r="3" spans="1:8" ht="15.6">
      <c r="A3" s="13"/>
      <c r="B3" s="13"/>
      <c r="C3" s="13"/>
      <c r="D3" s="13"/>
      <c r="E3" s="19" t="s">
        <v>62</v>
      </c>
      <c r="F3" s="19"/>
      <c r="G3" s="50"/>
      <c r="H3" s="102"/>
    </row>
    <row r="4" spans="1:8" ht="15.6">
      <c r="A4" s="13"/>
      <c r="B4" s="13"/>
      <c r="C4" s="13"/>
      <c r="D4" s="13"/>
      <c r="E4" s="15"/>
      <c r="F4" s="15"/>
      <c r="G4" s="15"/>
      <c r="H4" s="101"/>
    </row>
    <row r="5" spans="1:8" ht="15.6">
      <c r="A5" s="13"/>
      <c r="B5" s="13"/>
      <c r="C5" s="13"/>
      <c r="D5" s="13"/>
      <c r="E5" s="13"/>
      <c r="F5" s="13"/>
      <c r="G5" s="13"/>
      <c r="H5" s="101"/>
    </row>
    <row r="6" spans="1:8" ht="15.6">
      <c r="A6" s="13"/>
      <c r="B6" s="13"/>
      <c r="C6" s="13"/>
      <c r="D6" s="13"/>
      <c r="E6" s="13"/>
      <c r="F6" s="13"/>
      <c r="G6" s="13"/>
      <c r="H6" s="101"/>
    </row>
    <row r="7" spans="1:8" ht="15.6">
      <c r="A7" s="199" t="s">
        <v>44</v>
      </c>
      <c r="B7" s="199"/>
      <c r="C7" s="199"/>
      <c r="D7" s="199"/>
      <c r="E7" s="199"/>
      <c r="F7" s="199"/>
      <c r="G7" s="199"/>
      <c r="H7" s="101"/>
    </row>
    <row r="8" spans="1:8" ht="15.6">
      <c r="A8" s="129" t="s">
        <v>43</v>
      </c>
      <c r="B8" s="129"/>
      <c r="C8" s="129"/>
      <c r="D8" s="129"/>
      <c r="E8" s="129"/>
      <c r="F8" s="129"/>
      <c r="G8" s="129"/>
      <c r="H8" s="101"/>
    </row>
    <row r="9" spans="1:8" ht="15.6">
      <c r="A9" s="129" t="s">
        <v>6</v>
      </c>
      <c r="B9" s="129"/>
      <c r="C9" s="129"/>
      <c r="D9" s="129"/>
      <c r="E9" s="129"/>
      <c r="F9" s="129"/>
      <c r="G9" s="129"/>
      <c r="H9" s="101"/>
    </row>
    <row r="10" spans="1:8" ht="15.6">
      <c r="A10" s="129" t="s">
        <v>49</v>
      </c>
      <c r="B10" s="129"/>
      <c r="C10" s="129"/>
      <c r="D10" s="129"/>
      <c r="E10" s="129"/>
      <c r="F10" s="129"/>
      <c r="G10" s="129"/>
      <c r="H10" s="103"/>
    </row>
    <row r="11" spans="1:8" ht="15.6">
      <c r="A11" s="129" t="s">
        <v>65</v>
      </c>
      <c r="B11" s="129"/>
      <c r="C11" s="129"/>
      <c r="D11" s="129"/>
      <c r="E11" s="129"/>
      <c r="F11" s="129"/>
      <c r="G11" s="129"/>
      <c r="H11" s="101"/>
    </row>
    <row r="12" spans="1:8" ht="15.6">
      <c r="A12" s="13"/>
      <c r="B12" s="13"/>
      <c r="C12" s="13"/>
      <c r="D12" s="13"/>
      <c r="E12" s="13"/>
      <c r="F12" s="13"/>
      <c r="G12" s="13"/>
    </row>
    <row r="13" spans="1:8" ht="15.6" customHeight="1">
      <c r="A13" s="195" t="s">
        <v>8</v>
      </c>
      <c r="B13" s="196"/>
      <c r="C13" s="196"/>
      <c r="D13" s="197"/>
      <c r="E13" s="207" t="s">
        <v>7</v>
      </c>
      <c r="F13" s="207"/>
      <c r="G13" s="208" t="s">
        <v>26</v>
      </c>
    </row>
    <row r="14" spans="1:8" ht="33" customHeight="1">
      <c r="A14" s="198"/>
      <c r="B14" s="199"/>
      <c r="C14" s="199"/>
      <c r="D14" s="200"/>
      <c r="E14" s="210" t="s">
        <v>69</v>
      </c>
      <c r="F14" s="211"/>
      <c r="G14" s="209"/>
    </row>
    <row r="15" spans="1:8" ht="18" customHeight="1">
      <c r="A15" s="201"/>
      <c r="B15" s="202"/>
      <c r="C15" s="202"/>
      <c r="D15" s="203"/>
      <c r="E15" s="54" t="s">
        <v>10</v>
      </c>
      <c r="F15" s="52" t="s">
        <v>9</v>
      </c>
      <c r="G15" s="52" t="s">
        <v>10</v>
      </c>
    </row>
    <row r="16" spans="1:8" ht="26.4" customHeight="1">
      <c r="A16" s="212" t="s">
        <v>31</v>
      </c>
      <c r="B16" s="213"/>
      <c r="C16" s="213"/>
      <c r="D16" s="214"/>
      <c r="E16" s="88">
        <f>F16*G33</f>
        <v>89.22</v>
      </c>
      <c r="F16" s="89">
        <f>F17+F18+F24+F25+F23</f>
        <v>0.5948</v>
      </c>
      <c r="G16" s="88">
        <f t="shared" ref="G16:G30" si="0">E16</f>
        <v>89.22</v>
      </c>
    </row>
    <row r="17" spans="1:9" ht="15.6">
      <c r="A17" s="204" t="s">
        <v>18</v>
      </c>
      <c r="B17" s="205"/>
      <c r="C17" s="205"/>
      <c r="D17" s="206"/>
      <c r="E17" s="86">
        <f>F17*G33</f>
        <v>57</v>
      </c>
      <c r="F17" s="87">
        <v>0.38</v>
      </c>
      <c r="G17" s="86">
        <f t="shared" si="0"/>
        <v>57</v>
      </c>
      <c r="H17" s="104">
        <f>60%-F17-F18-F24-F25-F23</f>
        <v>5.1999999999999998E-3</v>
      </c>
    </row>
    <row r="18" spans="1:9" ht="15.6" hidden="1">
      <c r="A18" s="204" t="s">
        <v>19</v>
      </c>
      <c r="B18" s="205"/>
      <c r="C18" s="205"/>
      <c r="D18" s="206"/>
      <c r="E18" s="86">
        <f>E20+E22+E21</f>
        <v>0</v>
      </c>
      <c r="F18" s="87">
        <f>F20+F21+F22</f>
        <v>0</v>
      </c>
      <c r="G18" s="86">
        <f>E18</f>
        <v>0</v>
      </c>
    </row>
    <row r="19" spans="1:9" ht="15.6">
      <c r="A19" s="187" t="s">
        <v>30</v>
      </c>
      <c r="B19" s="188"/>
      <c r="C19" s="188"/>
      <c r="D19" s="189"/>
      <c r="E19" s="65"/>
      <c r="F19" s="66"/>
      <c r="G19" s="76"/>
      <c r="H19" s="104"/>
    </row>
    <row r="20" spans="1:9" ht="15.6" hidden="1">
      <c r="A20" s="171" t="s">
        <v>45</v>
      </c>
      <c r="B20" s="171"/>
      <c r="C20" s="171"/>
      <c r="D20" s="171"/>
      <c r="E20" s="65">
        <f>G33*F20</f>
        <v>0</v>
      </c>
      <c r="F20" s="66">
        <v>0</v>
      </c>
      <c r="G20" s="76">
        <f t="shared" si="0"/>
        <v>0</v>
      </c>
    </row>
    <row r="21" spans="1:9" ht="15.6" hidden="1">
      <c r="A21" s="171" t="s">
        <v>46</v>
      </c>
      <c r="B21" s="171"/>
      <c r="C21" s="171"/>
      <c r="D21" s="171"/>
      <c r="E21" s="65">
        <f>G33*F21</f>
        <v>0</v>
      </c>
      <c r="F21" s="66">
        <v>0</v>
      </c>
      <c r="G21" s="76">
        <f t="shared" si="0"/>
        <v>0</v>
      </c>
    </row>
    <row r="22" spans="1:9" ht="15.6" hidden="1">
      <c r="A22" s="171" t="s">
        <v>40</v>
      </c>
      <c r="B22" s="171"/>
      <c r="C22" s="171"/>
      <c r="D22" s="171"/>
      <c r="E22" s="65">
        <f>G33*F22</f>
        <v>0</v>
      </c>
      <c r="F22" s="66">
        <v>0</v>
      </c>
      <c r="G22" s="76">
        <f t="shared" si="0"/>
        <v>0</v>
      </c>
    </row>
    <row r="23" spans="1:9" ht="30" customHeight="1">
      <c r="A23" s="194" t="s">
        <v>27</v>
      </c>
      <c r="B23" s="194"/>
      <c r="C23" s="194"/>
      <c r="D23" s="194"/>
      <c r="E23" s="82">
        <f>F23*G33</f>
        <v>17.22</v>
      </c>
      <c r="F23" s="83">
        <f>F17*30.2%</f>
        <v>0.1148</v>
      </c>
      <c r="G23" s="82">
        <f>E23</f>
        <v>17.22</v>
      </c>
      <c r="H23" s="104">
        <f>F17+F18+F23+F24+F25</f>
        <v>0.5948</v>
      </c>
    </row>
    <row r="24" spans="1:9" ht="30" hidden="1" customHeight="1">
      <c r="A24" s="194" t="s">
        <v>28</v>
      </c>
      <c r="B24" s="194"/>
      <c r="C24" s="194"/>
      <c r="D24" s="194"/>
      <c r="E24" s="82">
        <f>F24*G33</f>
        <v>0</v>
      </c>
      <c r="F24" s="83">
        <f>(F18)*30.28%</f>
        <v>0</v>
      </c>
      <c r="G24" s="82">
        <f t="shared" si="0"/>
        <v>0</v>
      </c>
    </row>
    <row r="25" spans="1:9" ht="45.9" customHeight="1">
      <c r="A25" s="215" t="s">
        <v>32</v>
      </c>
      <c r="B25" s="215"/>
      <c r="C25" s="215"/>
      <c r="D25" s="215"/>
      <c r="E25" s="84">
        <f>E27+E28</f>
        <v>15</v>
      </c>
      <c r="F25" s="85">
        <f>F27+F28</f>
        <v>0.1</v>
      </c>
      <c r="G25" s="84">
        <f t="shared" si="0"/>
        <v>15</v>
      </c>
    </row>
    <row r="26" spans="1:9" ht="18.899999999999999" customHeight="1">
      <c r="A26" s="181" t="s">
        <v>30</v>
      </c>
      <c r="B26" s="182"/>
      <c r="C26" s="182"/>
      <c r="D26" s="183"/>
      <c r="E26" s="67"/>
      <c r="F26" s="75"/>
      <c r="G26" s="76"/>
    </row>
    <row r="27" spans="1:9" ht="21" customHeight="1">
      <c r="A27" s="175" t="s">
        <v>35</v>
      </c>
      <c r="B27" s="175"/>
      <c r="C27" s="175"/>
      <c r="D27" s="175"/>
      <c r="E27" s="67">
        <f>G33*F27</f>
        <v>11.52</v>
      </c>
      <c r="F27" s="75">
        <v>7.6799999999999993E-2</v>
      </c>
      <c r="G27" s="76">
        <f>E27</f>
        <v>11.52</v>
      </c>
    </row>
    <row r="28" spans="1:9" ht="33" customHeight="1">
      <c r="A28" s="175" t="s">
        <v>36</v>
      </c>
      <c r="B28" s="175"/>
      <c r="C28" s="175"/>
      <c r="D28" s="175"/>
      <c r="E28" s="67">
        <f>G33*F28</f>
        <v>3.48</v>
      </c>
      <c r="F28" s="75">
        <f>F27*30.28%-0.0001</f>
        <v>2.3199999999999998E-2</v>
      </c>
      <c r="G28" s="76">
        <f>E28</f>
        <v>3.48</v>
      </c>
    </row>
    <row r="29" spans="1:9" ht="15.6" customHeight="1">
      <c r="A29" s="216" t="s">
        <v>16</v>
      </c>
      <c r="B29" s="217"/>
      <c r="C29" s="217"/>
      <c r="D29" s="218"/>
      <c r="E29" s="88">
        <f>F29*G33</f>
        <v>0.35</v>
      </c>
      <c r="F29" s="89">
        <f>'расчет коммун услуг'!K17</f>
        <v>2.3E-3</v>
      </c>
      <c r="G29" s="88">
        <f t="shared" si="0"/>
        <v>0.35</v>
      </c>
      <c r="I29" s="34"/>
    </row>
    <row r="30" spans="1:9" ht="15.75" customHeight="1">
      <c r="A30" s="90" t="s">
        <v>24</v>
      </c>
      <c r="B30" s="91"/>
      <c r="C30" s="91"/>
      <c r="D30" s="91"/>
      <c r="E30" s="88">
        <f>G33*F30</f>
        <v>10.08</v>
      </c>
      <c r="F30" s="89">
        <f>'расчет коммун услуг'!K16</f>
        <v>6.7199999999999996E-2</v>
      </c>
      <c r="G30" s="88">
        <f t="shared" si="0"/>
        <v>10.08</v>
      </c>
    </row>
    <row r="31" spans="1:9" s="64" customFormat="1" ht="31.5" customHeight="1">
      <c r="A31" s="212" t="s">
        <v>33</v>
      </c>
      <c r="B31" s="213"/>
      <c r="C31" s="213"/>
      <c r="D31" s="214"/>
      <c r="E31" s="88">
        <f>G33*F31-0.01</f>
        <v>50.35</v>
      </c>
      <c r="F31" s="89">
        <f>F33-F16-F29-F30</f>
        <v>0.3357</v>
      </c>
      <c r="G31" s="88">
        <f>E31</f>
        <v>50.35</v>
      </c>
      <c r="H31" s="105"/>
    </row>
    <row r="32" spans="1:9" ht="15.6">
      <c r="A32" s="187"/>
      <c r="B32" s="188"/>
      <c r="C32" s="188"/>
      <c r="D32" s="189"/>
      <c r="E32" s="67"/>
      <c r="F32" s="68"/>
      <c r="G32" s="65"/>
    </row>
    <row r="33" spans="1:9" ht="15.6">
      <c r="A33" s="131" t="s">
        <v>11</v>
      </c>
      <c r="B33" s="131"/>
      <c r="C33" s="131"/>
      <c r="D33" s="131"/>
      <c r="E33" s="69">
        <f>E16+E29+E30+E31</f>
        <v>150</v>
      </c>
      <c r="F33" s="70">
        <v>1</v>
      </c>
      <c r="G33" s="69">
        <v>150</v>
      </c>
      <c r="H33" s="106">
        <f>G16+G29+G30+G31</f>
        <v>150</v>
      </c>
    </row>
    <row r="34" spans="1:9">
      <c r="F34" s="34"/>
      <c r="H34" s="104">
        <f>F31+F30+F29+F16</f>
        <v>1</v>
      </c>
    </row>
    <row r="35" spans="1:9" ht="15.6" customHeight="1">
      <c r="A35" s="191" t="s">
        <v>54</v>
      </c>
      <c r="B35" s="192"/>
      <c r="C35" s="192"/>
      <c r="D35" s="192"/>
      <c r="E35" s="192"/>
      <c r="F35" s="192"/>
      <c r="G35" s="192"/>
      <c r="H35" s="192"/>
      <c r="I35" s="193"/>
    </row>
  </sheetData>
  <mergeCells count="27">
    <mergeCell ref="A33:D33"/>
    <mergeCell ref="A35:I35"/>
    <mergeCell ref="A27:D27"/>
    <mergeCell ref="A28:D28"/>
    <mergeCell ref="A29:D29"/>
    <mergeCell ref="A31:D31"/>
    <mergeCell ref="A32:D32"/>
    <mergeCell ref="A22:D22"/>
    <mergeCell ref="A23:D23"/>
    <mergeCell ref="A24:D24"/>
    <mergeCell ref="A25:D25"/>
    <mergeCell ref="A26:D26"/>
    <mergeCell ref="A17:D17"/>
    <mergeCell ref="A18:D18"/>
    <mergeCell ref="A19:D19"/>
    <mergeCell ref="A20:D20"/>
    <mergeCell ref="A21:D21"/>
    <mergeCell ref="A13:D15"/>
    <mergeCell ref="E13:F13"/>
    <mergeCell ref="G13:G14"/>
    <mergeCell ref="E14:F14"/>
    <mergeCell ref="A16:D16"/>
    <mergeCell ref="A7:G7"/>
    <mergeCell ref="A8:G8"/>
    <mergeCell ref="A9:G9"/>
    <mergeCell ref="A10:G10"/>
    <mergeCell ref="A11:G11"/>
  </mergeCells>
  <pageMargins left="0.75" right="0.25" top="1" bottom="1" header="0.5" footer="0.5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8"/>
  <sheetViews>
    <sheetView zoomScaleNormal="100" zoomScaleSheetLayoutView="90" workbookViewId="0">
      <selection activeCell="E14" sqref="E14:F16"/>
    </sheetView>
  </sheetViews>
  <sheetFormatPr defaultRowHeight="13.2"/>
  <cols>
    <col min="4" max="4" width="35.109375" customWidth="1"/>
    <col min="5" max="5" width="12.33203125" customWidth="1"/>
    <col min="6" max="6" width="18.33203125" customWidth="1"/>
    <col min="7" max="7" width="19.33203125" customWidth="1"/>
    <col min="8" max="8" width="10.88671875" customWidth="1"/>
    <col min="9" max="9" width="10.5546875" customWidth="1"/>
    <col min="10" max="10" width="11.44140625" customWidth="1"/>
    <col min="11" max="11" width="12.6640625" customWidth="1"/>
    <col min="12" max="12" width="11.6640625" customWidth="1"/>
    <col min="13" max="13" width="2" customWidth="1"/>
    <col min="14" max="14" width="4.6640625" hidden="1" customWidth="1"/>
  </cols>
  <sheetData>
    <row r="1" spans="1:14">
      <c r="E1" t="s">
        <v>17</v>
      </c>
    </row>
    <row r="2" spans="1:14" ht="15.6">
      <c r="A2" s="19"/>
      <c r="B2" s="19"/>
      <c r="C2" s="20"/>
      <c r="D2" s="19"/>
      <c r="E2" s="24" t="s">
        <v>52</v>
      </c>
      <c r="F2" s="24"/>
      <c r="G2" s="24"/>
      <c r="H2" s="24"/>
      <c r="I2" s="24"/>
      <c r="J2" s="24"/>
      <c r="K2" s="21"/>
      <c r="L2" s="21"/>
      <c r="M2" s="21"/>
      <c r="N2" s="21"/>
    </row>
    <row r="3" spans="1:14" ht="15.6">
      <c r="A3" s="19"/>
      <c r="B3" s="19"/>
      <c r="C3" s="20"/>
      <c r="D3" s="19"/>
      <c r="E3" s="24" t="s">
        <v>55</v>
      </c>
      <c r="F3" s="24"/>
      <c r="G3" s="24"/>
      <c r="H3" s="24"/>
      <c r="I3" s="24"/>
      <c r="J3" s="24"/>
      <c r="K3" s="21"/>
      <c r="L3" s="21"/>
      <c r="M3" s="21"/>
      <c r="N3" s="21"/>
    </row>
    <row r="4" spans="1:14" ht="15.6">
      <c r="A4" s="19"/>
      <c r="B4" s="19"/>
      <c r="C4" s="20"/>
      <c r="D4" s="19"/>
      <c r="E4" s="19" t="s">
        <v>62</v>
      </c>
      <c r="F4" s="19"/>
      <c r="G4" s="19"/>
      <c r="H4" s="19"/>
      <c r="I4" s="19"/>
      <c r="J4" s="19"/>
      <c r="K4" s="19"/>
      <c r="L4" s="19"/>
      <c r="M4" s="19"/>
      <c r="N4" s="19"/>
    </row>
    <row r="5" spans="1:14" ht="15.6">
      <c r="A5" s="19"/>
      <c r="B5" s="19"/>
      <c r="C5" s="19"/>
      <c r="D5" s="19"/>
      <c r="E5" s="24"/>
      <c r="F5" s="24"/>
      <c r="G5" s="51"/>
      <c r="H5" s="51"/>
      <c r="I5" s="51"/>
      <c r="K5" s="19"/>
      <c r="L5" s="19"/>
      <c r="M5" s="19"/>
      <c r="N5" s="19"/>
    </row>
    <row r="6" spans="1:14" ht="15.6">
      <c r="A6" s="19"/>
      <c r="B6" s="19"/>
      <c r="C6" s="19"/>
      <c r="D6" s="19"/>
      <c r="E6" s="24"/>
      <c r="F6" s="24"/>
      <c r="G6" s="24"/>
      <c r="H6" s="24"/>
      <c r="I6" s="24"/>
      <c r="K6" s="21"/>
      <c r="L6" s="21"/>
      <c r="M6" s="21"/>
      <c r="N6" s="21"/>
    </row>
    <row r="7" spans="1:14" ht="15.6">
      <c r="A7" s="19" t="s">
        <v>41</v>
      </c>
      <c r="B7" s="19"/>
      <c r="C7" s="19"/>
      <c r="D7" s="126" t="s">
        <v>42</v>
      </c>
      <c r="E7" s="126"/>
      <c r="F7" s="126"/>
      <c r="G7" s="19"/>
      <c r="H7" s="19"/>
      <c r="I7" s="19"/>
      <c r="J7" s="19"/>
      <c r="K7" s="19"/>
      <c r="L7" s="19"/>
      <c r="M7" s="19"/>
      <c r="N7" s="19"/>
    </row>
    <row r="8" spans="1:14" ht="15.6">
      <c r="A8" s="19"/>
      <c r="B8" s="19"/>
      <c r="C8" s="19"/>
      <c r="D8" s="126"/>
      <c r="E8" s="126"/>
      <c r="F8" s="126"/>
      <c r="G8" s="19"/>
      <c r="H8" s="19"/>
      <c r="I8" s="19"/>
      <c r="J8" s="19"/>
      <c r="K8" s="22"/>
      <c r="L8" s="22"/>
      <c r="M8" s="22"/>
      <c r="N8" s="22"/>
    </row>
    <row r="9" spans="1:14" ht="15.6">
      <c r="A9" s="155" t="s">
        <v>6</v>
      </c>
      <c r="B9" s="155"/>
      <c r="C9" s="155"/>
      <c r="D9" s="155"/>
      <c r="E9" s="155"/>
      <c r="F9" s="155"/>
      <c r="G9" s="155"/>
      <c r="H9" s="24"/>
      <c r="I9" s="24"/>
      <c r="J9" s="23"/>
      <c r="K9" s="24"/>
      <c r="L9" s="24"/>
      <c r="M9" s="24"/>
      <c r="N9" s="24"/>
    </row>
    <row r="10" spans="1:14" ht="16.5" customHeight="1">
      <c r="A10" s="156" t="s">
        <v>51</v>
      </c>
      <c r="B10" s="156"/>
      <c r="C10" s="156"/>
      <c r="D10" s="156"/>
      <c r="E10" s="156"/>
      <c r="F10" s="156"/>
      <c r="G10" s="156"/>
      <c r="H10" s="49"/>
      <c r="I10" s="24"/>
      <c r="J10" s="24"/>
      <c r="K10" s="24"/>
      <c r="L10" s="24"/>
      <c r="M10" s="24"/>
      <c r="N10" s="24"/>
    </row>
    <row r="11" spans="1:14" ht="15.6">
      <c r="A11" s="139" t="s">
        <v>65</v>
      </c>
      <c r="B11" s="139"/>
      <c r="C11" s="139"/>
      <c r="D11" s="139"/>
      <c r="E11" s="139"/>
      <c r="F11" s="139"/>
      <c r="G11" s="139"/>
      <c r="H11" s="24"/>
      <c r="I11" s="24"/>
      <c r="J11" s="24"/>
      <c r="K11" s="24"/>
      <c r="L11" s="24"/>
      <c r="M11" s="24"/>
      <c r="N11" s="24"/>
    </row>
    <row r="12" spans="1:14" ht="16.2" thickBot="1">
      <c r="A12" s="25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16.2" thickBot="1">
      <c r="A13" s="135" t="s">
        <v>34</v>
      </c>
      <c r="B13" s="136"/>
      <c r="C13" s="136"/>
      <c r="D13" s="137"/>
      <c r="E13" s="169" t="s">
        <v>12</v>
      </c>
      <c r="F13" s="170"/>
      <c r="G13" s="23"/>
      <c r="H13" s="23"/>
      <c r="I13" s="24"/>
      <c r="J13" s="21"/>
      <c r="K13" s="21"/>
      <c r="L13" s="21"/>
    </row>
    <row r="14" spans="1:14" ht="15.6">
      <c r="A14" s="138"/>
      <c r="B14" s="139"/>
      <c r="C14" s="139"/>
      <c r="D14" s="140"/>
      <c r="E14" s="144" t="s">
        <v>56</v>
      </c>
      <c r="F14" s="145"/>
      <c r="G14" s="23"/>
      <c r="H14" s="23"/>
      <c r="I14" s="23"/>
      <c r="J14" s="19"/>
      <c r="K14" s="19"/>
      <c r="L14" s="19"/>
    </row>
    <row r="15" spans="1:14" ht="15.6">
      <c r="A15" s="138"/>
      <c r="B15" s="139"/>
      <c r="C15" s="139"/>
      <c r="D15" s="140"/>
      <c r="E15" s="146"/>
      <c r="F15" s="147"/>
      <c r="G15" s="26"/>
      <c r="H15" s="26"/>
      <c r="I15" s="19"/>
      <c r="K15" s="21"/>
    </row>
    <row r="16" spans="1:14" ht="16.2" thickBot="1">
      <c r="A16" s="141"/>
      <c r="B16" s="142"/>
      <c r="C16" s="142"/>
      <c r="D16" s="143"/>
      <c r="E16" s="148"/>
      <c r="F16" s="149"/>
      <c r="G16" s="23"/>
      <c r="H16" s="23"/>
      <c r="I16" s="23"/>
      <c r="K16" s="19"/>
    </row>
    <row r="17" spans="1:12" ht="15.6">
      <c r="A17" s="17" t="s">
        <v>13</v>
      </c>
      <c r="B17" s="17"/>
      <c r="C17" s="27"/>
      <c r="D17" s="28"/>
      <c r="E17" s="165">
        <v>150</v>
      </c>
      <c r="F17" s="166"/>
      <c r="G17" s="26"/>
      <c r="H17" s="26"/>
      <c r="I17" s="26"/>
      <c r="K17" s="21"/>
    </row>
    <row r="18" spans="1:12" ht="15.6">
      <c r="A18" s="35" t="s">
        <v>14</v>
      </c>
      <c r="B18" s="35"/>
      <c r="C18" s="36"/>
      <c r="D18" s="37"/>
      <c r="E18" s="167">
        <v>8</v>
      </c>
      <c r="F18" s="168"/>
      <c r="G18" s="26"/>
      <c r="H18" s="26"/>
      <c r="I18" s="26"/>
      <c r="J18" s="19"/>
      <c r="K18" s="19"/>
      <c r="L18" s="19"/>
    </row>
    <row r="19" spans="1:12" ht="16.2" thickBot="1">
      <c r="A19" s="18" t="s">
        <v>15</v>
      </c>
      <c r="B19" s="18"/>
      <c r="C19" s="19"/>
      <c r="D19" s="38"/>
      <c r="E19" s="151">
        <v>7</v>
      </c>
      <c r="F19" s="152"/>
      <c r="G19" s="26"/>
      <c r="H19" s="26"/>
      <c r="I19" s="26"/>
    </row>
    <row r="20" spans="1:12" ht="16.2" thickBot="1">
      <c r="A20" s="162" t="s">
        <v>37</v>
      </c>
      <c r="B20" s="163"/>
      <c r="C20" s="163"/>
      <c r="D20" s="164"/>
      <c r="E20" s="153">
        <f>E17*E18*E19</f>
        <v>8400</v>
      </c>
      <c r="F20" s="154"/>
      <c r="G20" s="29"/>
      <c r="H20" s="29"/>
      <c r="I20" s="29"/>
    </row>
    <row r="21" spans="1:12" ht="16.2" thickBot="1">
      <c r="A21" s="132" t="s">
        <v>39</v>
      </c>
      <c r="B21" s="133"/>
      <c r="C21" s="133"/>
      <c r="D21" s="134"/>
      <c r="E21" s="179">
        <v>0.75</v>
      </c>
      <c r="F21" s="180"/>
      <c r="G21" s="30"/>
      <c r="H21" s="30"/>
      <c r="I21" s="24"/>
    </row>
    <row r="22" spans="1:12" ht="16.2" thickBot="1">
      <c r="A22" s="132" t="s">
        <v>38</v>
      </c>
      <c r="B22" s="133"/>
      <c r="C22" s="133"/>
      <c r="D22" s="134"/>
      <c r="E22" s="153">
        <f>E20*E21</f>
        <v>6300</v>
      </c>
      <c r="F22" s="154"/>
      <c r="G22" s="29"/>
      <c r="H22" s="29"/>
      <c r="I22" s="24"/>
    </row>
    <row r="23" spans="1:12" ht="16.2" thickBot="1">
      <c r="A23" s="132" t="s">
        <v>64</v>
      </c>
      <c r="B23" s="133"/>
      <c r="C23" s="133"/>
      <c r="D23" s="134"/>
      <c r="E23" s="153">
        <f>E22*8</f>
        <v>50400</v>
      </c>
      <c r="F23" s="154"/>
      <c r="G23" s="29"/>
      <c r="H23" s="29"/>
      <c r="I23" s="24"/>
    </row>
    <row r="24" spans="1:12" ht="15.6">
      <c r="A24" s="19"/>
      <c r="B24" s="19"/>
      <c r="C24" s="19"/>
      <c r="D24" s="19"/>
      <c r="E24" s="29"/>
      <c r="F24" s="39"/>
      <c r="G24" s="29"/>
      <c r="H24" s="29"/>
      <c r="I24" s="24"/>
    </row>
    <row r="25" spans="1:12" ht="15.6">
      <c r="A25" s="18"/>
      <c r="B25" s="19"/>
      <c r="C25" s="19"/>
      <c r="D25" s="19"/>
      <c r="E25" s="71"/>
      <c r="F25" s="19"/>
      <c r="G25" s="19"/>
      <c r="H25" s="19"/>
      <c r="I25" s="19"/>
    </row>
    <row r="26" spans="1:12" ht="12.75" customHeight="1">
      <c r="A26" s="190" t="s">
        <v>8</v>
      </c>
      <c r="B26" s="190"/>
      <c r="C26" s="190"/>
      <c r="D26" s="190"/>
      <c r="E26" s="157" t="s">
        <v>9</v>
      </c>
      <c r="F26" s="158" t="s">
        <v>25</v>
      </c>
      <c r="G26" s="159" t="str">
        <f>A11</f>
        <v xml:space="preserve"> с  01.10.2022 г. по 30.05.2023 г.</v>
      </c>
    </row>
    <row r="27" spans="1:12" ht="12.75" customHeight="1">
      <c r="A27" s="190"/>
      <c r="B27" s="190"/>
      <c r="C27" s="190"/>
      <c r="D27" s="190"/>
      <c r="E27" s="157"/>
      <c r="F27" s="158"/>
      <c r="G27" s="160"/>
    </row>
    <row r="28" spans="1:12" ht="21" customHeight="1">
      <c r="A28" s="190"/>
      <c r="B28" s="190"/>
      <c r="C28" s="190"/>
      <c r="D28" s="190"/>
      <c r="E28" s="157"/>
      <c r="F28" s="158"/>
      <c r="G28" s="161"/>
    </row>
    <row r="29" spans="1:12" ht="15" customHeight="1">
      <c r="A29" s="176" t="s">
        <v>31</v>
      </c>
      <c r="B29" s="177"/>
      <c r="C29" s="177"/>
      <c r="D29" s="178"/>
      <c r="E29" s="77">
        <f>'Калькуляция-ГИА'!F16</f>
        <v>0.5948</v>
      </c>
      <c r="F29" s="78">
        <f>E22*E29</f>
        <v>3747.24</v>
      </c>
      <c r="G29" s="78">
        <f>E29*E23</f>
        <v>29977.919999999998</v>
      </c>
    </row>
    <row r="30" spans="1:12" ht="15.6">
      <c r="A30" s="184" t="s">
        <v>18</v>
      </c>
      <c r="B30" s="185"/>
      <c r="C30" s="185"/>
      <c r="D30" s="186"/>
      <c r="E30" s="97">
        <f>'Калькуляция-ГИА'!F17</f>
        <v>0.38</v>
      </c>
      <c r="F30" s="96">
        <f>E22*E30</f>
        <v>2394</v>
      </c>
      <c r="G30" s="95">
        <f>E23*E30</f>
        <v>19152</v>
      </c>
    </row>
    <row r="31" spans="1:12" ht="15.6" hidden="1">
      <c r="A31" s="184" t="s">
        <v>19</v>
      </c>
      <c r="B31" s="185"/>
      <c r="C31" s="185"/>
      <c r="D31" s="186"/>
      <c r="E31" s="97">
        <f>'калькул-школа'!F18</f>
        <v>0</v>
      </c>
      <c r="F31" s="96">
        <f>E31*E22</f>
        <v>0</v>
      </c>
      <c r="G31" s="95">
        <f>E31*E23</f>
        <v>0</v>
      </c>
    </row>
    <row r="32" spans="1:12" ht="15.6" hidden="1">
      <c r="A32" s="187" t="s">
        <v>30</v>
      </c>
      <c r="B32" s="188"/>
      <c r="C32" s="188"/>
      <c r="D32" s="189"/>
      <c r="E32" s="97">
        <f>E33+E35</f>
        <v>0</v>
      </c>
      <c r="F32" s="96">
        <f>E32*E22</f>
        <v>0</v>
      </c>
      <c r="G32" s="95">
        <f>E32*E23</f>
        <v>0</v>
      </c>
    </row>
    <row r="33" spans="1:14" ht="15.6" hidden="1">
      <c r="A33" s="171" t="s">
        <v>47</v>
      </c>
      <c r="B33" s="171"/>
      <c r="C33" s="171"/>
      <c r="D33" s="171"/>
      <c r="E33" s="97">
        <f>'калькул-школа'!F20</f>
        <v>0</v>
      </c>
      <c r="F33" s="96">
        <f>E33*E22</f>
        <v>0</v>
      </c>
      <c r="G33" s="95">
        <f>E33*E23</f>
        <v>0</v>
      </c>
    </row>
    <row r="34" spans="1:14" ht="15.6" hidden="1">
      <c r="A34" s="171" t="s">
        <v>48</v>
      </c>
      <c r="B34" s="171"/>
      <c r="C34" s="171"/>
      <c r="D34" s="171"/>
      <c r="E34" s="97">
        <f>'калькул-школа'!F21</f>
        <v>0</v>
      </c>
      <c r="F34" s="96">
        <f>E34*E22</f>
        <v>0</v>
      </c>
      <c r="G34" s="95">
        <f>E34*E23</f>
        <v>0</v>
      </c>
    </row>
    <row r="35" spans="1:14" ht="15.6" hidden="1">
      <c r="A35" s="171" t="s">
        <v>40</v>
      </c>
      <c r="B35" s="171"/>
      <c r="C35" s="171"/>
      <c r="D35" s="171"/>
      <c r="E35" s="97">
        <f>'калькул-школа'!F22</f>
        <v>0</v>
      </c>
      <c r="F35" s="96">
        <f>E35*E22</f>
        <v>0</v>
      </c>
      <c r="G35" s="95">
        <f>E35*E23</f>
        <v>0</v>
      </c>
    </row>
    <row r="36" spans="1:14" ht="30.6" customHeight="1">
      <c r="A36" s="150" t="s">
        <v>27</v>
      </c>
      <c r="B36" s="150"/>
      <c r="C36" s="150"/>
      <c r="D36" s="150"/>
      <c r="E36" s="97">
        <f>'Калькуляция-ГИА'!F23</f>
        <v>0.1148</v>
      </c>
      <c r="F36" s="96">
        <f>E36*E22</f>
        <v>723.24</v>
      </c>
      <c r="G36" s="95">
        <f>E36*E23</f>
        <v>5785.92</v>
      </c>
    </row>
    <row r="37" spans="1:14" ht="28.5" hidden="1" customHeight="1">
      <c r="A37" s="150" t="s">
        <v>28</v>
      </c>
      <c r="B37" s="150"/>
      <c r="C37" s="150"/>
      <c r="D37" s="150"/>
      <c r="E37" s="97">
        <f>'калькул-школа'!F24</f>
        <v>0</v>
      </c>
      <c r="F37" s="96">
        <f>E37*E22</f>
        <v>0</v>
      </c>
      <c r="G37" s="95">
        <f>E37*E23</f>
        <v>0</v>
      </c>
    </row>
    <row r="38" spans="1:14" s="64" customFormat="1" ht="44.4" customHeight="1">
      <c r="A38" s="175" t="s">
        <v>32</v>
      </c>
      <c r="B38" s="175"/>
      <c r="C38" s="175"/>
      <c r="D38" s="175"/>
      <c r="E38" s="97">
        <f>'Калькуляция-ГИА'!F25</f>
        <v>0.1</v>
      </c>
      <c r="F38" s="96">
        <f>E38*E22</f>
        <v>630</v>
      </c>
      <c r="G38" s="95">
        <f>E38*E23</f>
        <v>5040</v>
      </c>
    </row>
    <row r="39" spans="1:14" s="64" customFormat="1" ht="21.6" customHeight="1">
      <c r="A39" s="181" t="s">
        <v>30</v>
      </c>
      <c r="B39" s="182"/>
      <c r="C39" s="182"/>
      <c r="D39" s="183"/>
      <c r="E39" s="97"/>
      <c r="F39" s="96"/>
      <c r="G39" s="95"/>
    </row>
    <row r="40" spans="1:14" s="64" customFormat="1" ht="20.399999999999999" customHeight="1">
      <c r="A40" s="175" t="s">
        <v>35</v>
      </c>
      <c r="B40" s="175"/>
      <c r="C40" s="175"/>
      <c r="D40" s="175"/>
      <c r="E40" s="97">
        <f>'Калькуляция-ГИА'!F27</f>
        <v>7.6799999999999993E-2</v>
      </c>
      <c r="F40" s="96">
        <f>E40*E22</f>
        <v>483.84</v>
      </c>
      <c r="G40" s="95">
        <f>E40*E23</f>
        <v>3870.72</v>
      </c>
    </row>
    <row r="41" spans="1:14" s="64" customFormat="1" ht="31.5" customHeight="1">
      <c r="A41" s="175" t="s">
        <v>36</v>
      </c>
      <c r="B41" s="175"/>
      <c r="C41" s="175"/>
      <c r="D41" s="175"/>
      <c r="E41" s="97">
        <f>'Калькуляция-ГИА'!F28</f>
        <v>2.3199999999999998E-2</v>
      </c>
      <c r="F41" s="96">
        <f>E41*E22</f>
        <v>146.16</v>
      </c>
      <c r="G41" s="95">
        <f>E41*E23</f>
        <v>1169.28</v>
      </c>
    </row>
    <row r="42" spans="1:14" ht="15.9" customHeight="1">
      <c r="A42" s="172" t="s">
        <v>16</v>
      </c>
      <c r="B42" s="173"/>
      <c r="C42" s="173"/>
      <c r="D42" s="174"/>
      <c r="E42" s="77">
        <f>'Калькуляция-ГИА'!F29</f>
        <v>2.3E-3</v>
      </c>
      <c r="F42" s="78">
        <f>E42*E22</f>
        <v>14.49</v>
      </c>
      <c r="G42" s="78">
        <f>E42*E23</f>
        <v>115.92</v>
      </c>
    </row>
    <row r="43" spans="1:14" ht="15.9" customHeight="1">
      <c r="A43" s="79" t="s">
        <v>24</v>
      </c>
      <c r="B43" s="80"/>
      <c r="C43" s="80"/>
      <c r="D43" s="80"/>
      <c r="E43" s="77">
        <f>'Калькуляция-ГИА'!F30</f>
        <v>6.7199999999999996E-2</v>
      </c>
      <c r="F43" s="78">
        <f>E43*E22</f>
        <v>423.36</v>
      </c>
      <c r="G43" s="78">
        <f>E43*E23</f>
        <v>3386.88</v>
      </c>
    </row>
    <row r="44" spans="1:14" ht="27.9" customHeight="1">
      <c r="A44" s="127" t="s">
        <v>33</v>
      </c>
      <c r="B44" s="128"/>
      <c r="C44" s="128"/>
      <c r="D44" s="128"/>
      <c r="E44" s="77">
        <f>'Калькуляция-ГИА'!F31</f>
        <v>0.3357</v>
      </c>
      <c r="F44" s="78">
        <f>E44*E22</f>
        <v>2114.91</v>
      </c>
      <c r="G44" s="78">
        <f>E44*E23</f>
        <v>16919.28</v>
      </c>
    </row>
    <row r="45" spans="1:14" ht="15.6">
      <c r="A45" s="130"/>
      <c r="B45" s="130"/>
      <c r="C45" s="130"/>
      <c r="D45" s="130"/>
      <c r="E45" s="72"/>
      <c r="F45" s="53"/>
      <c r="G45" s="53"/>
    </row>
    <row r="46" spans="1:14" ht="15.9" customHeight="1">
      <c r="A46" s="131" t="s">
        <v>11</v>
      </c>
      <c r="B46" s="131"/>
      <c r="C46" s="131"/>
      <c r="D46" s="131"/>
      <c r="E46" s="73">
        <v>1</v>
      </c>
      <c r="F46" s="74">
        <f>F44+F43+F42+F38+F37+F36+F31+F30</f>
        <v>6300</v>
      </c>
      <c r="G46" s="74">
        <f>G44+G43+G42+G38+G37+G36+G31+G30</f>
        <v>50400</v>
      </c>
      <c r="H46" s="33"/>
      <c r="I46" s="33"/>
    </row>
    <row r="47" spans="1:14">
      <c r="A47" s="22"/>
      <c r="B47" s="22"/>
      <c r="C47" s="22"/>
      <c r="D47" s="22"/>
      <c r="E47" s="32"/>
      <c r="F47" s="22"/>
      <c r="G47" s="32"/>
      <c r="H47" s="22"/>
      <c r="I47" s="22"/>
      <c r="J47" s="22"/>
      <c r="K47" s="22"/>
      <c r="L47" s="32"/>
      <c r="M47" s="22"/>
      <c r="N47" s="22"/>
    </row>
    <row r="48" spans="1:14" ht="15.6">
      <c r="A48" s="129" t="s">
        <v>53</v>
      </c>
      <c r="B48" s="129"/>
      <c r="C48" s="129"/>
      <c r="D48" s="129"/>
      <c r="E48" s="129"/>
      <c r="F48" s="129"/>
      <c r="G48" s="129"/>
      <c r="J48" s="31"/>
      <c r="K48" s="31"/>
      <c r="L48" s="31"/>
      <c r="M48" s="31"/>
    </row>
  </sheetData>
  <mergeCells count="40">
    <mergeCell ref="A48:G48"/>
    <mergeCell ref="A40:D40"/>
    <mergeCell ref="A41:D41"/>
    <mergeCell ref="A42:D42"/>
    <mergeCell ref="A44:D44"/>
    <mergeCell ref="A45:D45"/>
    <mergeCell ref="A46:D46"/>
    <mergeCell ref="A35:D35"/>
    <mergeCell ref="A36:D36"/>
    <mergeCell ref="A37:D37"/>
    <mergeCell ref="A38:D38"/>
    <mergeCell ref="A39:D39"/>
    <mergeCell ref="A30:D30"/>
    <mergeCell ref="A31:D31"/>
    <mergeCell ref="A32:D32"/>
    <mergeCell ref="A33:D33"/>
    <mergeCell ref="A34:D34"/>
    <mergeCell ref="A26:D28"/>
    <mergeCell ref="E26:E28"/>
    <mergeCell ref="F26:F28"/>
    <mergeCell ref="G26:G28"/>
    <mergeCell ref="A29:D29"/>
    <mergeCell ref="A21:D21"/>
    <mergeCell ref="E21:F21"/>
    <mergeCell ref="A22:D22"/>
    <mergeCell ref="E22:F22"/>
    <mergeCell ref="A23:D23"/>
    <mergeCell ref="E23:F23"/>
    <mergeCell ref="E17:F17"/>
    <mergeCell ref="E18:F18"/>
    <mergeCell ref="E19:F19"/>
    <mergeCell ref="A20:D20"/>
    <mergeCell ref="E20:F20"/>
    <mergeCell ref="D7:F8"/>
    <mergeCell ref="A9:G9"/>
    <mergeCell ref="A10:G10"/>
    <mergeCell ref="A11:G11"/>
    <mergeCell ref="A13:D16"/>
    <mergeCell ref="E13:F13"/>
    <mergeCell ref="E14:F16"/>
  </mergeCells>
  <pageMargins left="0.70866141732283472" right="0.35433070866141736" top="0.55118110236220474" bottom="0.98425196850393704" header="0.51181102362204722" footer="0.51181102362204722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7030A0"/>
  </sheetPr>
  <dimension ref="A1:AO35"/>
  <sheetViews>
    <sheetView topLeftCell="A7" zoomScaleNormal="100" zoomScaleSheetLayoutView="90" workbookViewId="0">
      <selection activeCell="E14" sqref="E14:F16"/>
    </sheetView>
  </sheetViews>
  <sheetFormatPr defaultRowHeight="13.2"/>
  <cols>
    <col min="4" max="4" width="27.109375" customWidth="1"/>
    <col min="5" max="6" width="16" customWidth="1"/>
    <col min="7" max="7" width="15.109375" customWidth="1"/>
    <col min="8" max="8" width="17.44140625" style="100" customWidth="1"/>
    <col min="9" max="9" width="19.5546875" customWidth="1"/>
  </cols>
  <sheetData>
    <row r="1" spans="1:8" ht="30" customHeight="1">
      <c r="A1" s="81"/>
      <c r="B1" s="81"/>
      <c r="C1" s="81"/>
      <c r="D1" s="81"/>
      <c r="E1" s="24" t="s">
        <v>52</v>
      </c>
      <c r="F1" s="24"/>
      <c r="G1" s="81"/>
    </row>
    <row r="2" spans="1:8" ht="22.5" customHeight="1">
      <c r="A2" s="13"/>
      <c r="B2" s="13"/>
      <c r="C2" s="14"/>
      <c r="D2" s="13"/>
      <c r="E2" s="24" t="s">
        <v>60</v>
      </c>
      <c r="F2" s="24"/>
      <c r="G2" s="16"/>
      <c r="H2" s="101"/>
    </row>
    <row r="3" spans="1:8" ht="15.6">
      <c r="A3" s="13"/>
      <c r="B3" s="13"/>
      <c r="C3" s="13"/>
      <c r="D3" s="13"/>
      <c r="E3" s="19" t="s">
        <v>62</v>
      </c>
      <c r="F3" s="19"/>
      <c r="G3" s="50"/>
      <c r="H3" s="102"/>
    </row>
    <row r="4" spans="1:8" ht="15.6">
      <c r="A4" s="13"/>
      <c r="B4" s="13"/>
      <c r="C4" s="13"/>
      <c r="D4" s="13"/>
      <c r="E4" s="15"/>
      <c r="F4" s="15"/>
      <c r="G4" s="15"/>
      <c r="H4" s="101"/>
    </row>
    <row r="5" spans="1:8" ht="15.6">
      <c r="A5" s="13"/>
      <c r="B5" s="13"/>
      <c r="C5" s="13"/>
      <c r="D5" s="13"/>
      <c r="E5" s="13"/>
      <c r="F5" s="13"/>
      <c r="G5" s="13"/>
      <c r="H5" s="101"/>
    </row>
    <row r="6" spans="1:8" ht="15.6">
      <c r="A6" s="13"/>
      <c r="B6" s="13"/>
      <c r="C6" s="13"/>
      <c r="D6" s="13"/>
      <c r="E6" s="13"/>
      <c r="F6" s="13"/>
      <c r="G6" s="13"/>
      <c r="H6" s="101"/>
    </row>
    <row r="7" spans="1:8" ht="15.6">
      <c r="A7" s="199" t="s">
        <v>44</v>
      </c>
      <c r="B7" s="199"/>
      <c r="C7" s="199"/>
      <c r="D7" s="199"/>
      <c r="E7" s="199"/>
      <c r="F7" s="199"/>
      <c r="G7" s="199"/>
      <c r="H7" s="101"/>
    </row>
    <row r="8" spans="1:8" ht="15.6">
      <c r="A8" s="129" t="s">
        <v>43</v>
      </c>
      <c r="B8" s="129"/>
      <c r="C8" s="129"/>
      <c r="D8" s="129"/>
      <c r="E8" s="129"/>
      <c r="F8" s="129"/>
      <c r="G8" s="129"/>
      <c r="H8" s="101"/>
    </row>
    <row r="9" spans="1:8" ht="15.6">
      <c r="A9" s="129" t="s">
        <v>6</v>
      </c>
      <c r="B9" s="129"/>
      <c r="C9" s="129"/>
      <c r="D9" s="129"/>
      <c r="E9" s="129"/>
      <c r="F9" s="129"/>
      <c r="G9" s="129"/>
      <c r="H9" s="101"/>
    </row>
    <row r="10" spans="1:8" ht="15.6">
      <c r="A10" s="129" t="s">
        <v>49</v>
      </c>
      <c r="B10" s="129"/>
      <c r="C10" s="129"/>
      <c r="D10" s="129"/>
      <c r="E10" s="129"/>
      <c r="F10" s="129"/>
      <c r="G10" s="129"/>
      <c r="H10" s="103"/>
    </row>
    <row r="11" spans="1:8" ht="15.6">
      <c r="A11" s="129" t="s">
        <v>63</v>
      </c>
      <c r="B11" s="129"/>
      <c r="C11" s="129"/>
      <c r="D11" s="129"/>
      <c r="E11" s="129"/>
      <c r="F11" s="129"/>
      <c r="G11" s="129"/>
      <c r="H11" s="101"/>
    </row>
    <row r="12" spans="1:8" ht="15.6">
      <c r="A12" s="13"/>
      <c r="B12" s="13"/>
      <c r="C12" s="13"/>
      <c r="D12" s="13"/>
      <c r="E12" s="13"/>
      <c r="F12" s="13"/>
      <c r="G12" s="13"/>
    </row>
    <row r="13" spans="1:8" ht="15.6" customHeight="1">
      <c r="A13" s="195" t="s">
        <v>8</v>
      </c>
      <c r="B13" s="196"/>
      <c r="C13" s="196"/>
      <c r="D13" s="197"/>
      <c r="E13" s="207" t="s">
        <v>7</v>
      </c>
      <c r="F13" s="207"/>
      <c r="G13" s="208" t="s">
        <v>26</v>
      </c>
    </row>
    <row r="14" spans="1:8" ht="33" customHeight="1">
      <c r="A14" s="198"/>
      <c r="B14" s="199"/>
      <c r="C14" s="199"/>
      <c r="D14" s="200"/>
      <c r="E14" s="210" t="s">
        <v>56</v>
      </c>
      <c r="F14" s="211"/>
      <c r="G14" s="209"/>
    </row>
    <row r="15" spans="1:8" ht="18" customHeight="1">
      <c r="A15" s="201"/>
      <c r="B15" s="202"/>
      <c r="C15" s="202"/>
      <c r="D15" s="203"/>
      <c r="E15" s="54" t="s">
        <v>10</v>
      </c>
      <c r="F15" s="52" t="s">
        <v>9</v>
      </c>
      <c r="G15" s="52" t="s">
        <v>10</v>
      </c>
    </row>
    <row r="16" spans="1:8" ht="26.4" customHeight="1">
      <c r="A16" s="212" t="s">
        <v>31</v>
      </c>
      <c r="B16" s="213"/>
      <c r="C16" s="213"/>
      <c r="D16" s="214"/>
      <c r="E16" s="88">
        <f>F16*G33</f>
        <v>89.22</v>
      </c>
      <c r="F16" s="89">
        <f>F17+F18+F24+F25+F23</f>
        <v>0.5948</v>
      </c>
      <c r="G16" s="88">
        <f>E16</f>
        <v>89.22</v>
      </c>
    </row>
    <row r="17" spans="1:41" ht="15.6">
      <c r="A17" s="204" t="s">
        <v>18</v>
      </c>
      <c r="B17" s="205"/>
      <c r="C17" s="205"/>
      <c r="D17" s="206"/>
      <c r="E17" s="86">
        <f>F17*G33</f>
        <v>57</v>
      </c>
      <c r="F17" s="87">
        <v>0.38</v>
      </c>
      <c r="G17" s="86">
        <f t="shared" ref="G17:G30" si="0">E17</f>
        <v>57</v>
      </c>
      <c r="H17" s="104">
        <f>60%-F17-F18-F24-F25-F23</f>
        <v>5.1999999999999998E-3</v>
      </c>
    </row>
    <row r="18" spans="1:41" ht="15.6" hidden="1">
      <c r="A18" s="204" t="s">
        <v>19</v>
      </c>
      <c r="B18" s="205"/>
      <c r="C18" s="205"/>
      <c r="D18" s="206"/>
      <c r="E18" s="86">
        <f>E20+E22+E21</f>
        <v>0</v>
      </c>
      <c r="F18" s="87">
        <f>F20+F21+F22</f>
        <v>0</v>
      </c>
      <c r="G18" s="86">
        <f>E18</f>
        <v>0</v>
      </c>
    </row>
    <row r="19" spans="1:41" ht="15.6">
      <c r="A19" s="187" t="s">
        <v>30</v>
      </c>
      <c r="B19" s="188"/>
      <c r="C19" s="188"/>
      <c r="D19" s="189"/>
      <c r="E19" s="65"/>
      <c r="F19" s="66"/>
      <c r="G19" s="76"/>
      <c r="H19" s="104"/>
    </row>
    <row r="20" spans="1:41" ht="15.6" hidden="1">
      <c r="A20" s="171" t="s">
        <v>45</v>
      </c>
      <c r="B20" s="171"/>
      <c r="C20" s="171"/>
      <c r="D20" s="171"/>
      <c r="E20" s="65">
        <f>G33*F20</f>
        <v>0</v>
      </c>
      <c r="F20" s="66">
        <v>0</v>
      </c>
      <c r="G20" s="76">
        <f t="shared" si="0"/>
        <v>0</v>
      </c>
    </row>
    <row r="21" spans="1:41" ht="15.6" hidden="1">
      <c r="A21" s="171" t="s">
        <v>46</v>
      </c>
      <c r="B21" s="171"/>
      <c r="C21" s="171"/>
      <c r="D21" s="171"/>
      <c r="E21" s="65">
        <f>G33*F21</f>
        <v>0</v>
      </c>
      <c r="F21" s="66">
        <v>0</v>
      </c>
      <c r="G21" s="76">
        <f t="shared" si="0"/>
        <v>0</v>
      </c>
    </row>
    <row r="22" spans="1:41" ht="15.6" hidden="1">
      <c r="A22" s="171" t="s">
        <v>40</v>
      </c>
      <c r="B22" s="171"/>
      <c r="C22" s="171"/>
      <c r="D22" s="171"/>
      <c r="E22" s="65">
        <f>G33*F22</f>
        <v>0</v>
      </c>
      <c r="F22" s="66">
        <v>0</v>
      </c>
      <c r="G22" s="76">
        <f t="shared" si="0"/>
        <v>0</v>
      </c>
    </row>
    <row r="23" spans="1:41" ht="30" customHeight="1">
      <c r="A23" s="194" t="s">
        <v>27</v>
      </c>
      <c r="B23" s="194"/>
      <c r="C23" s="194"/>
      <c r="D23" s="194"/>
      <c r="E23" s="82">
        <f>F23*G33</f>
        <v>17.22</v>
      </c>
      <c r="F23" s="83">
        <f>F17*30.2%</f>
        <v>0.1148</v>
      </c>
      <c r="G23" s="82">
        <f>E23</f>
        <v>17.22</v>
      </c>
      <c r="H23" s="104">
        <f>F17+F18+F23+F24+F25</f>
        <v>0.5948</v>
      </c>
    </row>
    <row r="24" spans="1:41" ht="30" hidden="1" customHeight="1">
      <c r="A24" s="194" t="s">
        <v>28</v>
      </c>
      <c r="B24" s="194"/>
      <c r="C24" s="194"/>
      <c r="D24" s="194"/>
      <c r="E24" s="82">
        <f>F24*G33</f>
        <v>0</v>
      </c>
      <c r="F24" s="83">
        <f>(F18)*30.28%</f>
        <v>0</v>
      </c>
      <c r="G24" s="82">
        <f t="shared" si="0"/>
        <v>0</v>
      </c>
    </row>
    <row r="25" spans="1:41" ht="45.9" customHeight="1">
      <c r="A25" s="215" t="s">
        <v>32</v>
      </c>
      <c r="B25" s="215"/>
      <c r="C25" s="215"/>
      <c r="D25" s="215"/>
      <c r="E25" s="84">
        <f>E27+E28</f>
        <v>15</v>
      </c>
      <c r="F25" s="85">
        <f>F27+F28</f>
        <v>0.1</v>
      </c>
      <c r="G25" s="84">
        <f t="shared" si="0"/>
        <v>15</v>
      </c>
    </row>
    <row r="26" spans="1:41" ht="18.899999999999999" customHeight="1">
      <c r="A26" s="181" t="s">
        <v>30</v>
      </c>
      <c r="B26" s="182"/>
      <c r="C26" s="182"/>
      <c r="D26" s="183"/>
      <c r="E26" s="67"/>
      <c r="F26" s="75"/>
      <c r="G26" s="76"/>
    </row>
    <row r="27" spans="1:41" ht="21" customHeight="1">
      <c r="A27" s="175" t="s">
        <v>35</v>
      </c>
      <c r="B27" s="175"/>
      <c r="C27" s="175"/>
      <c r="D27" s="175"/>
      <c r="E27" s="67">
        <f>G33*F27</f>
        <v>11.52</v>
      </c>
      <c r="F27" s="75">
        <v>7.6799999999999993E-2</v>
      </c>
      <c r="G27" s="76">
        <f>E27</f>
        <v>11.52</v>
      </c>
    </row>
    <row r="28" spans="1:41" ht="33" customHeight="1">
      <c r="A28" s="175" t="s">
        <v>36</v>
      </c>
      <c r="B28" s="175"/>
      <c r="C28" s="175"/>
      <c r="D28" s="175"/>
      <c r="E28" s="67">
        <f>G33*F28</f>
        <v>3.48</v>
      </c>
      <c r="F28" s="75">
        <f>F27*30.28%-0.0001</f>
        <v>2.3199999999999998E-2</v>
      </c>
      <c r="G28" s="76">
        <f>E28</f>
        <v>3.48</v>
      </c>
    </row>
    <row r="29" spans="1:41" ht="15.6" customHeight="1">
      <c r="A29" s="216" t="s">
        <v>16</v>
      </c>
      <c r="B29" s="217"/>
      <c r="C29" s="217"/>
      <c r="D29" s="218"/>
      <c r="E29" s="88">
        <f>F29*G33</f>
        <v>0.35</v>
      </c>
      <c r="F29" s="89">
        <f>'расчет коммун услуг'!K17</f>
        <v>2.3E-3</v>
      </c>
      <c r="G29" s="88">
        <f t="shared" si="0"/>
        <v>0.35</v>
      </c>
      <c r="I29" s="34"/>
    </row>
    <row r="30" spans="1:41" ht="15.75" customHeight="1">
      <c r="A30" s="90" t="s">
        <v>24</v>
      </c>
      <c r="B30" s="91"/>
      <c r="C30" s="91"/>
      <c r="D30" s="91"/>
      <c r="E30" s="88">
        <f>G33*F30</f>
        <v>10.08</v>
      </c>
      <c r="F30" s="89">
        <f>'расчет коммун услуг'!K16</f>
        <v>6.7199999999999996E-2</v>
      </c>
      <c r="G30" s="88">
        <f t="shared" si="0"/>
        <v>10.08</v>
      </c>
      <c r="H30" s="108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</row>
    <row r="31" spans="1:41" s="64" customFormat="1" ht="31.5" customHeight="1">
      <c r="A31" s="212" t="s">
        <v>33</v>
      </c>
      <c r="B31" s="213"/>
      <c r="C31" s="213"/>
      <c r="D31" s="214"/>
      <c r="E31" s="88">
        <f>G33*F31-0.01</f>
        <v>50.35</v>
      </c>
      <c r="F31" s="89">
        <f>F33-F16-F29-F30</f>
        <v>0.3357</v>
      </c>
      <c r="G31" s="88">
        <f>E31</f>
        <v>50.35</v>
      </c>
      <c r="H31" s="108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</row>
    <row r="32" spans="1:41" ht="15.6">
      <c r="A32" s="187"/>
      <c r="B32" s="188"/>
      <c r="C32" s="188"/>
      <c r="D32" s="189"/>
      <c r="E32" s="67"/>
      <c r="F32" s="68"/>
      <c r="G32" s="65"/>
    </row>
    <row r="33" spans="1:9" ht="15.6">
      <c r="A33" s="131" t="s">
        <v>11</v>
      </c>
      <c r="B33" s="131"/>
      <c r="C33" s="131"/>
      <c r="D33" s="131"/>
      <c r="E33" s="69">
        <f>E16+E29+E30+E31</f>
        <v>150</v>
      </c>
      <c r="F33" s="70">
        <v>1</v>
      </c>
      <c r="G33" s="69">
        <v>150</v>
      </c>
      <c r="H33" s="106">
        <f>G16+G29+G30+G31</f>
        <v>150</v>
      </c>
    </row>
    <row r="34" spans="1:9">
      <c r="F34" s="34"/>
      <c r="H34" s="104">
        <f>F31+F30+F29+F16</f>
        <v>1</v>
      </c>
    </row>
    <row r="35" spans="1:9" ht="15.6" customHeight="1">
      <c r="A35" s="191" t="s">
        <v>54</v>
      </c>
      <c r="B35" s="192"/>
      <c r="C35" s="192"/>
      <c r="D35" s="192"/>
      <c r="E35" s="192"/>
      <c r="F35" s="192"/>
      <c r="G35" s="192"/>
      <c r="H35" s="192"/>
      <c r="I35" s="193"/>
    </row>
  </sheetData>
  <mergeCells count="27">
    <mergeCell ref="A33:D33"/>
    <mergeCell ref="A35:I35"/>
    <mergeCell ref="A27:D27"/>
    <mergeCell ref="A28:D28"/>
    <mergeCell ref="A29:D29"/>
    <mergeCell ref="A31:D31"/>
    <mergeCell ref="A32:D32"/>
    <mergeCell ref="A22:D22"/>
    <mergeCell ref="A23:D23"/>
    <mergeCell ref="A24:D24"/>
    <mergeCell ref="A25:D25"/>
    <mergeCell ref="A26:D26"/>
    <mergeCell ref="A17:D17"/>
    <mergeCell ref="A18:D18"/>
    <mergeCell ref="A19:D19"/>
    <mergeCell ref="A20:D20"/>
    <mergeCell ref="A21:D21"/>
    <mergeCell ref="A13:D15"/>
    <mergeCell ref="E13:F13"/>
    <mergeCell ref="G13:G14"/>
    <mergeCell ref="E14:F14"/>
    <mergeCell ref="A16:D16"/>
    <mergeCell ref="A7:G7"/>
    <mergeCell ref="A8:G8"/>
    <mergeCell ref="A9:G9"/>
    <mergeCell ref="A10:G10"/>
    <mergeCell ref="A11:G11"/>
  </mergeCells>
  <pageMargins left="0.75" right="0.25" top="1" bottom="1" header="0.5" footer="0.5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расчет коммун услуг</vt:lpstr>
      <vt:lpstr>смета-школа</vt:lpstr>
      <vt:lpstr>калькул-школа</vt:lpstr>
      <vt:lpstr>смета-ГИА</vt:lpstr>
      <vt:lpstr>Калькуляция-ГИА</vt:lpstr>
      <vt:lpstr>Смета РСМШ</vt:lpstr>
      <vt:lpstr>Калькуль РСМШ</vt:lpstr>
      <vt:lpstr>Смета футбол</vt:lpstr>
      <vt:lpstr>Калькуль футбол</vt:lpstr>
      <vt:lpstr>смета-танцы</vt:lpstr>
      <vt:lpstr>калькуляц-танцы</vt:lpstr>
      <vt:lpstr>'калькул-школа'!Область_печати</vt:lpstr>
      <vt:lpstr>'Калькуль РСМШ'!Область_печати</vt:lpstr>
      <vt:lpstr>'Калькуль футбол'!Область_печати</vt:lpstr>
      <vt:lpstr>'Калькуляция-ГИА'!Область_печати</vt:lpstr>
      <vt:lpstr>'калькуляц-танцы'!Область_печати</vt:lpstr>
      <vt:lpstr>'расчет коммун услуг'!Область_печати</vt:lpstr>
      <vt:lpstr>'Смета РСМШ'!Область_печати</vt:lpstr>
      <vt:lpstr>'Смета футбол'!Область_печати</vt:lpstr>
      <vt:lpstr>'смета-ГИА'!Область_печати</vt:lpstr>
      <vt:lpstr>'смета-танцы'!Область_печати</vt:lpstr>
      <vt:lpstr>'смета-школа'!Область_печати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uch-inf</cp:lastModifiedBy>
  <cp:lastPrinted>2019-11-06T10:12:04Z</cp:lastPrinted>
  <dcterms:created xsi:type="dcterms:W3CDTF">2015-10-01T06:38:41Z</dcterms:created>
  <dcterms:modified xsi:type="dcterms:W3CDTF">2023-10-20T08:04:41Z</dcterms:modified>
</cp:coreProperties>
</file>